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811"/>
  <workbookPr codeName="ThisWorkbook"/>
  <mc:AlternateContent xmlns:mc="http://schemas.openxmlformats.org/markup-compatibility/2006">
    <mc:Choice Requires="x15">
      <x15ac:absPath xmlns:x15ac="http://schemas.microsoft.com/office/spreadsheetml/2010/11/ac" url="/Volumes/ShareFile/Shared With Me/InformationPowerLtd/Current projects/cOAlition S fair pricing model/Model/"/>
    </mc:Choice>
  </mc:AlternateContent>
  <xr:revisionPtr revIDLastSave="0" documentId="13_ncr:1_{9E0EBADA-30F8-5043-B24C-7DD4B4A81394}" xr6:coauthVersionLast="47" xr6:coauthVersionMax="47" xr10:uidLastSave="{00000000-0000-0000-0000-000000000000}"/>
  <workbookProtection workbookAlgorithmName="SHA-512" workbookHashValue="WKolHwRwt0ro+wePK6Gs+UiMATNk8tURRo3ieDqVcgLMP3y5J++iyaxfCLlguXOr0V81Eu24wcRJgNpC8053Tg==" workbookSaltValue="XcrkyClvyPH3b+LyewvuTg==" workbookSpinCount="100000" lockStructure="1"/>
  <bookViews>
    <workbookView xWindow="0" yWindow="740" windowWidth="29040" windowHeight="15840" xr2:uid="{00000000-000D-0000-FFFF-FFFF00000000}"/>
  </bookViews>
  <sheets>
    <sheet name="Dashboard" sheetId="28" r:id="rId1"/>
    <sheet name="Data entry" sheetId="53" r:id="rId2"/>
    <sheet name="Main" sheetId="27" state="hidden" r:id="rId3"/>
    <sheet name="WB currency data total" sheetId="38" state="hidden" r:id="rId4"/>
    <sheet name="XR calcs main" sheetId="40" state="hidden"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1" i="28" l="1" a="1"/>
  <c r="D21" i="28" s="1"/>
  <c r="H26" i="28" a="1"/>
  <c r="H26" i="28" s="1"/>
  <c r="H25" i="28" a="1"/>
  <c r="H25" i="28" s="1"/>
  <c r="H24" i="28" a="1"/>
  <c r="H24" i="28" s="1"/>
  <c r="H23" i="28" a="1"/>
  <c r="H23" i="28" s="1"/>
  <c r="H22" i="28" a="1"/>
  <c r="H22" i="28" s="1"/>
  <c r="H21" i="28" a="1"/>
  <c r="H21" i="28" s="1"/>
  <c r="H27" i="28" a="1"/>
  <c r="H27" i="28" s="1"/>
  <c r="H20" i="28" a="1"/>
  <c r="H20" i="28" s="1"/>
  <c r="H19" i="28" a="1"/>
  <c r="H19" i="28" s="1"/>
  <c r="H18" i="28" a="1"/>
  <c r="H18" i="28" s="1"/>
  <c r="H17" i="28" a="1"/>
  <c r="H17" i="28" s="1"/>
  <c r="H16" i="28" a="1"/>
  <c r="H16" i="28" s="1"/>
  <c r="H15" i="28" a="1"/>
  <c r="H15" i="28" s="1"/>
  <c r="A35" i="28"/>
  <c r="A71" i="28"/>
  <c r="D53" i="28"/>
  <c r="B206" i="38"/>
  <c r="B207" i="38"/>
  <c r="B208" i="38"/>
  <c r="B209" i="38"/>
  <c r="B210" i="38"/>
  <c r="B211" i="38"/>
  <c r="B212" i="38"/>
  <c r="B213" i="38"/>
  <c r="B214" i="38"/>
  <c r="B203" i="38"/>
  <c r="B204" i="38"/>
  <c r="B205" i="38"/>
  <c r="B202" i="38"/>
  <c r="G16" i="28" a="1"/>
  <c r="G16" i="28" s="1"/>
  <c r="G17" i="28" a="1"/>
  <c r="G17" i="28" s="1"/>
  <c r="G18" i="28" a="1"/>
  <c r="G18" i="28" s="1"/>
  <c r="G19" i="28" a="1"/>
  <c r="G19" i="28" s="1"/>
  <c r="G20" i="28" a="1"/>
  <c r="G20" i="28" s="1"/>
  <c r="G21" i="28" a="1"/>
  <c r="G21" i="28" s="1"/>
  <c r="G22" i="28" a="1"/>
  <c r="G22" i="28" s="1"/>
  <c r="G23" i="28" a="1"/>
  <c r="G23" i="28" s="1"/>
  <c r="G24" i="28" a="1"/>
  <c r="G24" i="28" s="1"/>
  <c r="G25" i="28" a="1"/>
  <c r="G25" i="28" s="1"/>
  <c r="G26" i="28" a="1"/>
  <c r="G26" i="28" s="1"/>
  <c r="G15" i="28" a="1"/>
  <c r="G15" i="28" s="1"/>
  <c r="G14" i="28" a="1"/>
  <c r="G14" i="28" s="1"/>
  <c r="B198" i="38"/>
  <c r="W198" i="38" s="1"/>
  <c r="B197" i="38"/>
  <c r="R197" i="38" s="1"/>
  <c r="B196" i="38"/>
  <c r="U196" i="38" s="1"/>
  <c r="B195" i="38"/>
  <c r="P195" i="38" s="1"/>
  <c r="B194" i="38"/>
  <c r="U194" i="38" s="1"/>
  <c r="B193" i="38"/>
  <c r="V193" i="38" s="1"/>
  <c r="B192" i="38"/>
  <c r="U192" i="38" s="1"/>
  <c r="B191" i="38"/>
  <c r="T191" i="38" s="1"/>
  <c r="B190" i="38"/>
  <c r="W190" i="38" s="1"/>
  <c r="B189" i="38"/>
  <c r="U189" i="38" s="1"/>
  <c r="B188" i="38"/>
  <c r="U188" i="38" s="1"/>
  <c r="B187" i="38"/>
  <c r="W187" i="38" s="1"/>
  <c r="B186" i="38"/>
  <c r="S186" i="38" s="1"/>
  <c r="B185" i="38"/>
  <c r="B184" i="38"/>
  <c r="Q184" i="38" s="1"/>
  <c r="B183" i="38"/>
  <c r="T183" i="38" s="1"/>
  <c r="B182" i="38"/>
  <c r="V182" i="38" s="1"/>
  <c r="B179" i="38"/>
  <c r="S179" i="38" s="1"/>
  <c r="B178" i="38"/>
  <c r="B177" i="38"/>
  <c r="S177" i="38" s="1"/>
  <c r="B176" i="38"/>
  <c r="U176" i="38" s="1"/>
  <c r="B175" i="38"/>
  <c r="U175" i="38" s="1"/>
  <c r="B174" i="38"/>
  <c r="T174" i="38" s="1"/>
  <c r="B173" i="38"/>
  <c r="R173" i="38" s="1"/>
  <c r="B172" i="38"/>
  <c r="U172" i="38" s="1"/>
  <c r="B171" i="38"/>
  <c r="V171" i="38" s="1"/>
  <c r="B170" i="38"/>
  <c r="V170" i="38" s="1"/>
  <c r="B169" i="38"/>
  <c r="X169" i="38" s="1"/>
  <c r="B168" i="38"/>
  <c r="V168" i="38" s="1"/>
  <c r="B167" i="38"/>
  <c r="X167" i="38" s="1"/>
  <c r="B166" i="38"/>
  <c r="V166" i="38" s="1"/>
  <c r="B165" i="38"/>
  <c r="V165" i="38" s="1"/>
  <c r="B164" i="38"/>
  <c r="B163" i="38"/>
  <c r="B162" i="38"/>
  <c r="B161" i="38"/>
  <c r="B160" i="38"/>
  <c r="U160" i="38" s="1"/>
  <c r="B159" i="38"/>
  <c r="U159" i="38" s="1"/>
  <c r="B158" i="38"/>
  <c r="T158" i="38" s="1"/>
  <c r="B157" i="38"/>
  <c r="R157" i="38" s="1"/>
  <c r="B156" i="38"/>
  <c r="R156" i="38" s="1"/>
  <c r="B155" i="38"/>
  <c r="Q155" i="38" s="1"/>
  <c r="B154" i="38"/>
  <c r="V154" i="38" s="1"/>
  <c r="B153" i="38"/>
  <c r="X153" i="38" s="1"/>
  <c r="B152" i="38"/>
  <c r="Q152" i="38" s="1"/>
  <c r="B151" i="38"/>
  <c r="B150" i="38"/>
  <c r="V150" i="38" s="1"/>
  <c r="B149" i="38"/>
  <c r="X149" i="38" s="1"/>
  <c r="B148" i="38"/>
  <c r="B147" i="38"/>
  <c r="B146" i="38"/>
  <c r="S146" i="38" s="1"/>
  <c r="B145" i="38"/>
  <c r="U145" i="38" s="1"/>
  <c r="B144" i="38"/>
  <c r="R144" i="38" s="1"/>
  <c r="B143" i="38"/>
  <c r="V143" i="38" s="1"/>
  <c r="B142" i="38"/>
  <c r="Q142" i="38" s="1"/>
  <c r="B141" i="38"/>
  <c r="U141" i="38" s="1"/>
  <c r="B140" i="38"/>
  <c r="X140" i="38" s="1"/>
  <c r="B139" i="38"/>
  <c r="U139" i="38" s="1"/>
  <c r="B138" i="38"/>
  <c r="X138" i="38" s="1"/>
  <c r="B137" i="38"/>
  <c r="T137" i="38" s="1"/>
  <c r="B136" i="38"/>
  <c r="U136" i="38" s="1"/>
  <c r="B135" i="38"/>
  <c r="B134" i="38"/>
  <c r="Q134" i="38" s="1"/>
  <c r="B133" i="38"/>
  <c r="T133" i="38" s="1"/>
  <c r="B132" i="38"/>
  <c r="T132" i="38" s="1"/>
  <c r="B131" i="38"/>
  <c r="T131" i="38" s="1"/>
  <c r="B130" i="38"/>
  <c r="V130" i="38" s="1"/>
  <c r="B129" i="38"/>
  <c r="T129" i="38" s="1"/>
  <c r="B128" i="38"/>
  <c r="W128" i="38" s="1"/>
  <c r="B127" i="38"/>
  <c r="Q127" i="38" s="1"/>
  <c r="B126" i="38"/>
  <c r="U126" i="38" s="1"/>
  <c r="B125" i="38"/>
  <c r="T125" i="38" s="1"/>
  <c r="B124" i="38"/>
  <c r="R124" i="38" s="1"/>
  <c r="B123" i="38"/>
  <c r="T123" i="38" s="1"/>
  <c r="B122" i="38"/>
  <c r="B121" i="38"/>
  <c r="T121" i="38" s="1"/>
  <c r="B120" i="38"/>
  <c r="U120" i="38" s="1"/>
  <c r="B119" i="38"/>
  <c r="Q119" i="38" s="1"/>
  <c r="B118" i="38"/>
  <c r="U118" i="38" s="1"/>
  <c r="B117" i="38"/>
  <c r="T117" i="38" s="1"/>
  <c r="B116" i="38"/>
  <c r="Q116" i="38" s="1"/>
  <c r="B115" i="38"/>
  <c r="T115" i="38" s="1"/>
  <c r="B114" i="38"/>
  <c r="B113" i="38"/>
  <c r="T113" i="38" s="1"/>
  <c r="B112" i="38"/>
  <c r="V112" i="38" s="1"/>
  <c r="B111" i="38"/>
  <c r="U111" i="38" s="1"/>
  <c r="B110" i="38"/>
  <c r="U110" i="38" s="1"/>
  <c r="B109" i="38"/>
  <c r="W109" i="38" s="1"/>
  <c r="B108" i="38"/>
  <c r="R108" i="38" s="1"/>
  <c r="B107" i="38"/>
  <c r="V107" i="38" s="1"/>
  <c r="B106" i="38"/>
  <c r="U106" i="38" s="1"/>
  <c r="B105" i="38"/>
  <c r="T105" i="38" s="1"/>
  <c r="B104" i="38"/>
  <c r="Q104" i="38" s="1"/>
  <c r="B103" i="38"/>
  <c r="T103" i="38" s="1"/>
  <c r="B102" i="38"/>
  <c r="T102" i="38" s="1"/>
  <c r="B101" i="38"/>
  <c r="U101" i="38" s="1"/>
  <c r="B100" i="38"/>
  <c r="T100" i="38" s="1"/>
  <c r="B99" i="38"/>
  <c r="R99" i="38" s="1"/>
  <c r="B98" i="38"/>
  <c r="T98" i="38" s="1"/>
  <c r="B97" i="38"/>
  <c r="W97" i="38" s="1"/>
  <c r="B96" i="38"/>
  <c r="T96" i="38" s="1"/>
  <c r="B95" i="38"/>
  <c r="T95" i="38" s="1"/>
  <c r="B94" i="38"/>
  <c r="T94" i="38" s="1"/>
  <c r="B93" i="38"/>
  <c r="U93" i="38" s="1"/>
  <c r="B92" i="38"/>
  <c r="T92" i="38" s="1"/>
  <c r="B91" i="38"/>
  <c r="S91" i="38" s="1"/>
  <c r="B90" i="38"/>
  <c r="T90" i="38" s="1"/>
  <c r="B89" i="38"/>
  <c r="U89" i="38" s="1"/>
  <c r="B88" i="38"/>
  <c r="T88" i="38" s="1"/>
  <c r="B87" i="38"/>
  <c r="T87" i="38" s="1"/>
  <c r="B86" i="38"/>
  <c r="T86" i="38" s="1"/>
  <c r="B85" i="38"/>
  <c r="V85" i="38" s="1"/>
  <c r="B84" i="38"/>
  <c r="T84" i="38" s="1"/>
  <c r="B83" i="38"/>
  <c r="R83" i="38" s="1"/>
  <c r="B82" i="38"/>
  <c r="O82" i="38" s="1"/>
  <c r="B81" i="38"/>
  <c r="S81" i="38" s="1"/>
  <c r="B80" i="38"/>
  <c r="T80" i="38" s="1"/>
  <c r="B79" i="38"/>
  <c r="W79" i="38" s="1"/>
  <c r="B78" i="38"/>
  <c r="T78" i="38" s="1"/>
  <c r="B77" i="38"/>
  <c r="X77" i="38" s="1"/>
  <c r="B76" i="38"/>
  <c r="T76" i="38" s="1"/>
  <c r="B75" i="38"/>
  <c r="X75" i="38" s="1"/>
  <c r="B74" i="38"/>
  <c r="T74" i="38" s="1"/>
  <c r="B73" i="38"/>
  <c r="X73" i="38" s="1"/>
  <c r="B72" i="38"/>
  <c r="R72" i="38" s="1"/>
  <c r="B71" i="38"/>
  <c r="V71" i="38" s="1"/>
  <c r="B70" i="38"/>
  <c r="V70" i="38" s="1"/>
  <c r="B69" i="38"/>
  <c r="V69" i="38" s="1"/>
  <c r="B68" i="38"/>
  <c r="V68" i="38" s="1"/>
  <c r="B67" i="38"/>
  <c r="V67" i="38" s="1"/>
  <c r="B66" i="38"/>
  <c r="V66" i="38" s="1"/>
  <c r="B65" i="38"/>
  <c r="V65" i="38" s="1"/>
  <c r="B64" i="38"/>
  <c r="U64" i="38" s="1"/>
  <c r="B63" i="38"/>
  <c r="V63" i="38" s="1"/>
  <c r="B62" i="38"/>
  <c r="R62" i="38" s="1"/>
  <c r="B61" i="38"/>
  <c r="V61" i="38" s="1"/>
  <c r="B60" i="38"/>
  <c r="V60" i="38" s="1"/>
  <c r="B59" i="38"/>
  <c r="V59" i="38" s="1"/>
  <c r="B58" i="38"/>
  <c r="V58" i="38" s="1"/>
  <c r="B57" i="38"/>
  <c r="V57" i="38" s="1"/>
  <c r="B56" i="38"/>
  <c r="O56" i="38" s="1"/>
  <c r="B55" i="38"/>
  <c r="U55" i="38" s="1"/>
  <c r="B54" i="38"/>
  <c r="X54" i="38" s="1"/>
  <c r="B53" i="38"/>
  <c r="V53" i="38" s="1"/>
  <c r="B52" i="38"/>
  <c r="V52" i="38" s="1"/>
  <c r="B51" i="38"/>
  <c r="V51" i="38" s="1"/>
  <c r="B50" i="38"/>
  <c r="V50" i="38" s="1"/>
  <c r="B49" i="38"/>
  <c r="V49" i="38" s="1"/>
  <c r="B48" i="38"/>
  <c r="U48" i="38" s="1"/>
  <c r="B47" i="38"/>
  <c r="U47" i="38" s="1"/>
  <c r="B46" i="38"/>
  <c r="Q46" i="38" s="1"/>
  <c r="B45" i="38"/>
  <c r="V45" i="38" s="1"/>
  <c r="B44" i="38"/>
  <c r="V44" i="38" s="1"/>
  <c r="B43" i="38"/>
  <c r="X43" i="38" s="1"/>
  <c r="B42" i="38"/>
  <c r="B41" i="38"/>
  <c r="X41" i="38" s="1"/>
  <c r="B40" i="38"/>
  <c r="U40" i="38" s="1"/>
  <c r="B39" i="38"/>
  <c r="X39" i="38" s="1"/>
  <c r="B38" i="38"/>
  <c r="U38" i="38" s="1"/>
  <c r="B37" i="38"/>
  <c r="X37" i="38" s="1"/>
  <c r="B36" i="38"/>
  <c r="B35" i="38"/>
  <c r="X35" i="38" s="1"/>
  <c r="B34" i="38"/>
  <c r="B33" i="38"/>
  <c r="X33" i="38" s="1"/>
  <c r="B32" i="38"/>
  <c r="R32" i="38" s="1"/>
  <c r="B31" i="38"/>
  <c r="X31" i="38" s="1"/>
  <c r="B30" i="38"/>
  <c r="B29" i="38"/>
  <c r="X29" i="38" s="1"/>
  <c r="B28" i="38"/>
  <c r="B27" i="38"/>
  <c r="X27" i="38" s="1"/>
  <c r="B26" i="38"/>
  <c r="B25" i="38"/>
  <c r="X25" i="38" s="1"/>
  <c r="B24" i="38"/>
  <c r="U24" i="38" s="1"/>
  <c r="B23" i="38"/>
  <c r="X23" i="38" s="1"/>
  <c r="B22" i="38"/>
  <c r="R22" i="38" s="1"/>
  <c r="B21" i="38"/>
  <c r="X21" i="38" s="1"/>
  <c r="B20" i="38"/>
  <c r="U20" i="38" s="1"/>
  <c r="B19" i="38"/>
  <c r="X19" i="38" s="1"/>
  <c r="B18" i="38"/>
  <c r="U18" i="38" s="1"/>
  <c r="B17" i="38"/>
  <c r="X17" i="38" s="1"/>
  <c r="B16" i="38"/>
  <c r="R16" i="38" s="1"/>
  <c r="B15" i="38"/>
  <c r="X15" i="38" s="1"/>
  <c r="B14" i="38"/>
  <c r="B13" i="38"/>
  <c r="X13" i="38" s="1"/>
  <c r="B12" i="38"/>
  <c r="R12" i="38" s="1"/>
  <c r="B11" i="38"/>
  <c r="X11" i="38" s="1"/>
  <c r="B10" i="38"/>
  <c r="B9" i="38"/>
  <c r="X9" i="38" s="1"/>
  <c r="B8" i="38"/>
  <c r="U8" i="38" s="1"/>
  <c r="B7" i="38"/>
  <c r="X7" i="38" s="1"/>
  <c r="B6" i="38"/>
  <c r="R6" i="38" s="1"/>
  <c r="B5" i="38"/>
  <c r="X5" i="38" s="1"/>
  <c r="B4" i="38"/>
  <c r="V4" i="38" s="1"/>
  <c r="B3" i="38"/>
  <c r="V3" i="38" s="1"/>
  <c r="B255" i="27"/>
  <c r="D255" i="27" s="1"/>
  <c r="B254" i="27"/>
  <c r="D254" i="27" s="1"/>
  <c r="B253" i="27"/>
  <c r="D253" i="27" s="1"/>
  <c r="B252" i="27"/>
  <c r="D252" i="27" s="1"/>
  <c r="B251" i="27"/>
  <c r="D251" i="27" s="1"/>
  <c r="B250" i="27"/>
  <c r="D250" i="27" s="1"/>
  <c r="B249" i="27"/>
  <c r="D249" i="27" s="1"/>
  <c r="B248" i="27"/>
  <c r="D248" i="27" s="1"/>
  <c r="B247" i="27"/>
  <c r="D247" i="27" s="1"/>
  <c r="B246" i="27"/>
  <c r="D246" i="27" s="1"/>
  <c r="B245" i="27"/>
  <c r="D245" i="27" s="1"/>
  <c r="B244" i="27"/>
  <c r="D244" i="27" s="1"/>
  <c r="B243" i="27"/>
  <c r="D243" i="27" s="1"/>
  <c r="B242" i="27"/>
  <c r="D242" i="27" s="1"/>
  <c r="B241" i="27"/>
  <c r="D241" i="27" s="1"/>
  <c r="B240" i="27"/>
  <c r="D240" i="27" s="1"/>
  <c r="B239" i="27"/>
  <c r="D239" i="27" s="1"/>
  <c r="B238" i="27"/>
  <c r="D238" i="27" s="1"/>
  <c r="B237" i="27"/>
  <c r="D237" i="27" s="1"/>
  <c r="B236" i="27"/>
  <c r="D236" i="27" s="1"/>
  <c r="B235" i="27"/>
  <c r="D235" i="27" s="1"/>
  <c r="B234" i="27"/>
  <c r="D234" i="27" s="1"/>
  <c r="B233" i="27"/>
  <c r="D233" i="27" s="1"/>
  <c r="B232" i="27"/>
  <c r="D232" i="27" s="1"/>
  <c r="B231" i="27"/>
  <c r="D231" i="27" s="1"/>
  <c r="B230" i="27"/>
  <c r="D230" i="27" s="1"/>
  <c r="B229" i="27"/>
  <c r="D229" i="27" s="1"/>
  <c r="B228" i="27"/>
  <c r="D228" i="27" s="1"/>
  <c r="B227" i="27"/>
  <c r="D227" i="27" s="1"/>
  <c r="B226" i="27"/>
  <c r="D226" i="27" s="1"/>
  <c r="B225" i="27"/>
  <c r="D225" i="27" s="1"/>
  <c r="B224" i="27"/>
  <c r="D224" i="27" s="1"/>
  <c r="B223" i="27"/>
  <c r="D223" i="27" s="1"/>
  <c r="B222" i="27"/>
  <c r="D222" i="27" s="1"/>
  <c r="B221" i="27"/>
  <c r="D221" i="27" s="1"/>
  <c r="B220" i="27"/>
  <c r="D220" i="27" s="1"/>
  <c r="B219" i="27"/>
  <c r="D219" i="27" s="1"/>
  <c r="B218" i="27"/>
  <c r="D218" i="27" s="1"/>
  <c r="B217" i="27"/>
  <c r="D217" i="27" s="1"/>
  <c r="B216" i="27"/>
  <c r="D216" i="27" s="1"/>
  <c r="B215" i="27"/>
  <c r="D215" i="27" s="1"/>
  <c r="B214" i="27"/>
  <c r="D214" i="27" s="1"/>
  <c r="B213" i="27"/>
  <c r="D213" i="27" s="1"/>
  <c r="B212" i="27"/>
  <c r="D212" i="27" s="1"/>
  <c r="B211" i="27"/>
  <c r="D211" i="27" s="1"/>
  <c r="B210" i="27"/>
  <c r="D210" i="27" s="1"/>
  <c r="B209" i="27"/>
  <c r="D209" i="27" s="1"/>
  <c r="B208" i="27"/>
  <c r="D208" i="27" s="1"/>
  <c r="B207" i="27"/>
  <c r="D207" i="27" s="1"/>
  <c r="B206" i="27"/>
  <c r="D206" i="27" s="1"/>
  <c r="B205" i="27"/>
  <c r="D205" i="27" s="1"/>
  <c r="B204" i="27"/>
  <c r="D204" i="27" s="1"/>
  <c r="B203" i="27"/>
  <c r="D203" i="27" s="1"/>
  <c r="B202" i="27"/>
  <c r="D202" i="27" s="1"/>
  <c r="B201" i="27"/>
  <c r="D201" i="27" s="1"/>
  <c r="B200" i="27"/>
  <c r="D200" i="27" s="1"/>
  <c r="B199" i="27"/>
  <c r="D199" i="27" s="1"/>
  <c r="B198" i="27"/>
  <c r="D198" i="27" s="1"/>
  <c r="B197" i="27"/>
  <c r="D197" i="27" s="1"/>
  <c r="B196" i="27"/>
  <c r="D196" i="27" s="1"/>
  <c r="B195" i="27"/>
  <c r="D195" i="27" s="1"/>
  <c r="B194" i="27"/>
  <c r="D194" i="27" s="1"/>
  <c r="B193" i="27"/>
  <c r="D193" i="27" s="1"/>
  <c r="B192" i="27"/>
  <c r="D192" i="27" s="1"/>
  <c r="B191" i="27"/>
  <c r="D191" i="27" s="1"/>
  <c r="B190" i="27"/>
  <c r="D190" i="27" s="1"/>
  <c r="B189" i="27"/>
  <c r="D189" i="27" s="1"/>
  <c r="B188" i="27"/>
  <c r="D188" i="27" s="1"/>
  <c r="B187" i="27"/>
  <c r="D187" i="27" s="1"/>
  <c r="B186" i="27"/>
  <c r="D186" i="27" s="1"/>
  <c r="B185" i="27"/>
  <c r="D185" i="27" s="1"/>
  <c r="B184" i="27"/>
  <c r="D184" i="27" s="1"/>
  <c r="B183" i="27"/>
  <c r="D183" i="27" s="1"/>
  <c r="B182" i="27"/>
  <c r="D182" i="27" s="1"/>
  <c r="B181" i="27"/>
  <c r="D181" i="27" s="1"/>
  <c r="B180" i="27"/>
  <c r="D180" i="27" s="1"/>
  <c r="B179" i="27"/>
  <c r="D179" i="27" s="1"/>
  <c r="B178" i="27"/>
  <c r="D178" i="27" s="1"/>
  <c r="B177" i="27"/>
  <c r="D177" i="27" s="1"/>
  <c r="B176" i="27"/>
  <c r="D176" i="27" s="1"/>
  <c r="B175" i="27"/>
  <c r="D175" i="27" s="1"/>
  <c r="B174" i="27"/>
  <c r="D174" i="27" s="1"/>
  <c r="B173" i="27"/>
  <c r="D173" i="27" s="1"/>
  <c r="B172" i="27"/>
  <c r="D172" i="27" s="1"/>
  <c r="B171" i="27"/>
  <c r="D171" i="27" s="1"/>
  <c r="B170" i="27"/>
  <c r="D170" i="27" s="1"/>
  <c r="B169" i="27"/>
  <c r="D169" i="27" s="1"/>
  <c r="B168" i="27"/>
  <c r="D168" i="27" s="1"/>
  <c r="B167" i="27"/>
  <c r="D167" i="27" s="1"/>
  <c r="B166" i="27"/>
  <c r="D166" i="27" s="1"/>
  <c r="B165" i="27"/>
  <c r="D165" i="27" s="1"/>
  <c r="B164" i="27"/>
  <c r="D164" i="27" s="1"/>
  <c r="B163" i="27"/>
  <c r="D163" i="27" s="1"/>
  <c r="B162" i="27"/>
  <c r="D162" i="27" s="1"/>
  <c r="B161" i="27"/>
  <c r="D161" i="27" s="1"/>
  <c r="B160" i="27"/>
  <c r="D160" i="27" s="1"/>
  <c r="B159" i="27"/>
  <c r="D159" i="27" s="1"/>
  <c r="B158" i="27"/>
  <c r="D158" i="27" s="1"/>
  <c r="B157" i="27"/>
  <c r="D157" i="27" s="1"/>
  <c r="B156" i="27"/>
  <c r="D156" i="27" s="1"/>
  <c r="B155" i="27"/>
  <c r="D155" i="27" s="1"/>
  <c r="B154" i="27"/>
  <c r="D154" i="27" s="1"/>
  <c r="B153" i="27"/>
  <c r="D153" i="27" s="1"/>
  <c r="B152" i="27"/>
  <c r="D152" i="27" s="1"/>
  <c r="B151" i="27"/>
  <c r="D151" i="27" s="1"/>
  <c r="B150" i="27"/>
  <c r="D150" i="27" s="1"/>
  <c r="B149" i="27"/>
  <c r="D149" i="27" s="1"/>
  <c r="B148" i="27"/>
  <c r="D148" i="27" s="1"/>
  <c r="B147" i="27"/>
  <c r="D147" i="27" s="1"/>
  <c r="B146" i="27"/>
  <c r="D146" i="27" s="1"/>
  <c r="B145" i="27"/>
  <c r="D145" i="27" s="1"/>
  <c r="B144" i="27"/>
  <c r="D144" i="27" s="1"/>
  <c r="B143" i="27"/>
  <c r="D143" i="27" s="1"/>
  <c r="B142" i="27"/>
  <c r="D142" i="27" s="1"/>
  <c r="B141" i="27"/>
  <c r="D141" i="27" s="1"/>
  <c r="B140" i="27"/>
  <c r="D140" i="27" s="1"/>
  <c r="B139" i="27"/>
  <c r="D139" i="27" s="1"/>
  <c r="B138" i="27"/>
  <c r="D138" i="27" s="1"/>
  <c r="B137" i="27"/>
  <c r="D137" i="27" s="1"/>
  <c r="B136" i="27"/>
  <c r="D136" i="27" s="1"/>
  <c r="B135" i="27"/>
  <c r="D135" i="27" s="1"/>
  <c r="B134" i="27"/>
  <c r="D134" i="27" s="1"/>
  <c r="B133" i="27"/>
  <c r="D133" i="27" s="1"/>
  <c r="B132" i="27"/>
  <c r="D132" i="27" s="1"/>
  <c r="B131" i="27"/>
  <c r="D131" i="27" s="1"/>
  <c r="B130" i="27"/>
  <c r="D130" i="27" s="1"/>
  <c r="B129" i="27"/>
  <c r="D129" i="27" s="1"/>
  <c r="B128" i="27"/>
  <c r="D128" i="27" s="1"/>
  <c r="B127" i="27"/>
  <c r="D127" i="27" s="1"/>
  <c r="B126" i="27"/>
  <c r="D126" i="27" s="1"/>
  <c r="B125" i="27"/>
  <c r="D125" i="27" s="1"/>
  <c r="B124" i="27"/>
  <c r="D124" i="27" s="1"/>
  <c r="B123" i="27"/>
  <c r="D123" i="27" s="1"/>
  <c r="B122" i="27"/>
  <c r="D122" i="27" s="1"/>
  <c r="B121" i="27"/>
  <c r="D121" i="27" s="1"/>
  <c r="B120" i="27"/>
  <c r="D120" i="27" s="1"/>
  <c r="B119" i="27"/>
  <c r="D119" i="27" s="1"/>
  <c r="B118" i="27"/>
  <c r="D118" i="27" s="1"/>
  <c r="B117" i="27"/>
  <c r="D117" i="27" s="1"/>
  <c r="B116" i="27"/>
  <c r="D116" i="27" s="1"/>
  <c r="B115" i="27"/>
  <c r="D115" i="27" s="1"/>
  <c r="B114" i="27"/>
  <c r="D114" i="27" s="1"/>
  <c r="B113" i="27"/>
  <c r="D113" i="27" s="1"/>
  <c r="B112" i="27"/>
  <c r="D112" i="27" s="1"/>
  <c r="B111" i="27"/>
  <c r="D111" i="27" s="1"/>
  <c r="B110" i="27"/>
  <c r="D110" i="27" s="1"/>
  <c r="B109" i="27"/>
  <c r="D109" i="27" s="1"/>
  <c r="B108" i="27"/>
  <c r="D108" i="27" s="1"/>
  <c r="B107" i="27"/>
  <c r="D107" i="27" s="1"/>
  <c r="B106" i="27"/>
  <c r="D106" i="27" s="1"/>
  <c r="B105" i="27"/>
  <c r="D105" i="27" s="1"/>
  <c r="B104" i="27"/>
  <c r="D104" i="27" s="1"/>
  <c r="B103" i="27"/>
  <c r="D103" i="27" s="1"/>
  <c r="B102" i="27"/>
  <c r="D102" i="27" s="1"/>
  <c r="B101" i="27"/>
  <c r="D101" i="27" s="1"/>
  <c r="B100" i="27"/>
  <c r="D100" i="27" s="1"/>
  <c r="B99" i="27"/>
  <c r="D99" i="27" s="1"/>
  <c r="B98" i="27"/>
  <c r="D98" i="27" s="1"/>
  <c r="B97" i="27"/>
  <c r="D97" i="27" s="1"/>
  <c r="B96" i="27"/>
  <c r="D96" i="27" s="1"/>
  <c r="B95" i="27"/>
  <c r="D95" i="27" s="1"/>
  <c r="B94" i="27"/>
  <c r="D94" i="27" s="1"/>
  <c r="B93" i="27"/>
  <c r="D93" i="27" s="1"/>
  <c r="B92" i="27"/>
  <c r="D92" i="27" s="1"/>
  <c r="B91" i="27"/>
  <c r="D91" i="27" s="1"/>
  <c r="B90" i="27"/>
  <c r="D90" i="27" s="1"/>
  <c r="B89" i="27"/>
  <c r="D89" i="27" s="1"/>
  <c r="B88" i="27"/>
  <c r="D88" i="27" s="1"/>
  <c r="B87" i="27"/>
  <c r="D87" i="27" s="1"/>
  <c r="B86" i="27"/>
  <c r="D86" i="27" s="1"/>
  <c r="B85" i="27"/>
  <c r="D85" i="27" s="1"/>
  <c r="B84" i="27"/>
  <c r="D84" i="27" s="1"/>
  <c r="B83" i="27"/>
  <c r="D83" i="27" s="1"/>
  <c r="B82" i="27"/>
  <c r="D82" i="27" s="1"/>
  <c r="B81" i="27"/>
  <c r="D81" i="27" s="1"/>
  <c r="B80" i="27"/>
  <c r="D80" i="27" s="1"/>
  <c r="B79" i="27"/>
  <c r="D79" i="27" s="1"/>
  <c r="B78" i="27"/>
  <c r="D78" i="27" s="1"/>
  <c r="B77" i="27"/>
  <c r="D77" i="27" s="1"/>
  <c r="B76" i="27"/>
  <c r="D76" i="27" s="1"/>
  <c r="B75" i="27"/>
  <c r="D75" i="27" s="1"/>
  <c r="B74" i="27"/>
  <c r="D74" i="27" s="1"/>
  <c r="B73" i="27"/>
  <c r="D73" i="27" s="1"/>
  <c r="B72" i="27"/>
  <c r="D72" i="27" s="1"/>
  <c r="B71" i="27"/>
  <c r="D71" i="27" s="1"/>
  <c r="B70" i="27"/>
  <c r="D70" i="27" s="1"/>
  <c r="B69" i="27"/>
  <c r="D69" i="27" s="1"/>
  <c r="B68" i="27"/>
  <c r="D68" i="27" s="1"/>
  <c r="B67" i="27"/>
  <c r="D67" i="27" s="1"/>
  <c r="B66" i="27"/>
  <c r="D66" i="27" s="1"/>
  <c r="B65" i="27"/>
  <c r="D65" i="27" s="1"/>
  <c r="B64" i="27"/>
  <c r="D64" i="27" s="1"/>
  <c r="B63" i="27"/>
  <c r="D63" i="27" s="1"/>
  <c r="B62" i="27"/>
  <c r="D62" i="27" s="1"/>
  <c r="B61" i="27"/>
  <c r="D61" i="27" s="1"/>
  <c r="B60" i="27"/>
  <c r="D60" i="27" s="1"/>
  <c r="B59" i="27"/>
  <c r="D59" i="27" s="1"/>
  <c r="B58" i="27"/>
  <c r="D58" i="27" s="1"/>
  <c r="B57" i="27"/>
  <c r="D57" i="27" s="1"/>
  <c r="B56" i="27"/>
  <c r="D56" i="27" s="1"/>
  <c r="B55" i="27"/>
  <c r="D55" i="27" s="1"/>
  <c r="B54" i="27"/>
  <c r="D54" i="27" s="1"/>
  <c r="B53" i="27"/>
  <c r="D53" i="27" s="1"/>
  <c r="B52" i="27"/>
  <c r="D52" i="27" s="1"/>
  <c r="B51" i="27"/>
  <c r="D51" i="27" s="1"/>
  <c r="B50" i="27"/>
  <c r="D50" i="27" s="1"/>
  <c r="B49" i="27"/>
  <c r="D49" i="27" s="1"/>
  <c r="B48" i="27"/>
  <c r="D48" i="27" s="1"/>
  <c r="B47" i="27"/>
  <c r="D47" i="27" s="1"/>
  <c r="B46" i="27"/>
  <c r="D46" i="27" s="1"/>
  <c r="B45" i="27"/>
  <c r="D45" i="27" s="1"/>
  <c r="B44" i="27"/>
  <c r="D44" i="27" s="1"/>
  <c r="B43" i="27"/>
  <c r="D43" i="27" s="1"/>
  <c r="B42" i="27"/>
  <c r="D42" i="27" s="1"/>
  <c r="B41" i="27"/>
  <c r="D41" i="27" s="1"/>
  <c r="B40" i="27"/>
  <c r="D40" i="27" s="1"/>
  <c r="B39" i="27"/>
  <c r="D39" i="27" s="1"/>
  <c r="B38" i="27"/>
  <c r="D38" i="27" s="1"/>
  <c r="B37" i="27"/>
  <c r="D37" i="27" s="1"/>
  <c r="B36" i="27"/>
  <c r="D36" i="27" s="1"/>
  <c r="B35" i="27"/>
  <c r="D35" i="27" s="1"/>
  <c r="B34" i="27"/>
  <c r="D34" i="27" s="1"/>
  <c r="B33" i="27"/>
  <c r="D33" i="27" s="1"/>
  <c r="B32" i="27"/>
  <c r="D32" i="27" s="1"/>
  <c r="B31" i="27"/>
  <c r="D31" i="27" s="1"/>
  <c r="B30" i="27"/>
  <c r="D30" i="27" s="1"/>
  <c r="B29" i="27"/>
  <c r="D29" i="27" s="1"/>
  <c r="B28" i="27"/>
  <c r="D28" i="27" s="1"/>
  <c r="B27" i="27"/>
  <c r="D27" i="27" s="1"/>
  <c r="B26" i="27"/>
  <c r="D26" i="27" s="1"/>
  <c r="B25" i="27"/>
  <c r="D25" i="27" s="1"/>
  <c r="B24" i="27"/>
  <c r="D24" i="27" s="1"/>
  <c r="B23" i="27"/>
  <c r="D23" i="27" s="1"/>
  <c r="B22" i="27"/>
  <c r="D22" i="27" s="1"/>
  <c r="B21" i="27"/>
  <c r="D21" i="27" s="1"/>
  <c r="B20" i="27"/>
  <c r="D20" i="27" s="1"/>
  <c r="B19" i="27"/>
  <c r="D19" i="27" s="1"/>
  <c r="B18" i="27"/>
  <c r="B252" i="53"/>
  <c r="C251" i="53"/>
  <c r="D251" i="53" s="1"/>
  <c r="C250" i="53"/>
  <c r="D250" i="53" s="1"/>
  <c r="C249" i="53"/>
  <c r="D249" i="53" s="1"/>
  <c r="C248" i="53"/>
  <c r="D248" i="53" s="1"/>
  <c r="C247" i="53"/>
  <c r="D247" i="53" s="1"/>
  <c r="D246" i="53"/>
  <c r="C246" i="53"/>
  <c r="C245" i="53"/>
  <c r="D245" i="53" s="1"/>
  <c r="C244" i="53"/>
  <c r="D244" i="53" s="1"/>
  <c r="C243" i="53"/>
  <c r="D243" i="53" s="1"/>
  <c r="C242" i="53"/>
  <c r="D242" i="53" s="1"/>
  <c r="C241" i="53"/>
  <c r="D241" i="53" s="1"/>
  <c r="C240" i="53"/>
  <c r="D240" i="53" s="1"/>
  <c r="C239" i="53"/>
  <c r="D239" i="53" s="1"/>
  <c r="C238" i="53"/>
  <c r="D238" i="53" s="1"/>
  <c r="C237" i="53"/>
  <c r="D237" i="53" s="1"/>
  <c r="C236" i="53"/>
  <c r="D236" i="53" s="1"/>
  <c r="C235" i="53"/>
  <c r="D235" i="53" s="1"/>
  <c r="C234" i="53"/>
  <c r="D234" i="53" s="1"/>
  <c r="C233" i="53"/>
  <c r="D233" i="53" s="1"/>
  <c r="C232" i="53"/>
  <c r="D232" i="53" s="1"/>
  <c r="C231" i="53"/>
  <c r="D231" i="53" s="1"/>
  <c r="C230" i="53"/>
  <c r="D230" i="53" s="1"/>
  <c r="C229" i="53"/>
  <c r="D229" i="53" s="1"/>
  <c r="C228" i="53"/>
  <c r="D228" i="53" s="1"/>
  <c r="C227" i="53"/>
  <c r="D227" i="53" s="1"/>
  <c r="C226" i="53"/>
  <c r="D226" i="53" s="1"/>
  <c r="C225" i="53"/>
  <c r="D225" i="53" s="1"/>
  <c r="C224" i="53"/>
  <c r="D224" i="53" s="1"/>
  <c r="D223" i="53"/>
  <c r="C223" i="53"/>
  <c r="C222" i="53"/>
  <c r="D222" i="53" s="1"/>
  <c r="C221" i="53"/>
  <c r="D221" i="53" s="1"/>
  <c r="C220" i="53"/>
  <c r="D220" i="53" s="1"/>
  <c r="C219" i="53"/>
  <c r="D219" i="53" s="1"/>
  <c r="C218" i="53"/>
  <c r="D218" i="53" s="1"/>
  <c r="C217" i="53"/>
  <c r="D217" i="53" s="1"/>
  <c r="C216" i="53"/>
  <c r="D216" i="53" s="1"/>
  <c r="C215" i="53"/>
  <c r="D215" i="53" s="1"/>
  <c r="C214" i="53"/>
  <c r="D214" i="53" s="1"/>
  <c r="D213" i="53"/>
  <c r="C213" i="53"/>
  <c r="C212" i="53"/>
  <c r="D212" i="53" s="1"/>
  <c r="C211" i="53"/>
  <c r="D211" i="53" s="1"/>
  <c r="C210" i="53"/>
  <c r="D210" i="53" s="1"/>
  <c r="C209" i="53"/>
  <c r="D209" i="53" s="1"/>
  <c r="C208" i="53"/>
  <c r="D208" i="53" s="1"/>
  <c r="C207" i="53"/>
  <c r="D207" i="53" s="1"/>
  <c r="C206" i="53"/>
  <c r="D206" i="53" s="1"/>
  <c r="C205" i="53"/>
  <c r="D205" i="53" s="1"/>
  <c r="C204" i="53"/>
  <c r="D204" i="53" s="1"/>
  <c r="C203" i="53"/>
  <c r="D203" i="53" s="1"/>
  <c r="C202" i="53"/>
  <c r="D202" i="53" s="1"/>
  <c r="C201" i="53"/>
  <c r="D201" i="53" s="1"/>
  <c r="C200" i="53"/>
  <c r="D200" i="53" s="1"/>
  <c r="C199" i="53"/>
  <c r="D199" i="53" s="1"/>
  <c r="C198" i="53"/>
  <c r="D198" i="53" s="1"/>
  <c r="C197" i="53"/>
  <c r="D197" i="53" s="1"/>
  <c r="C196" i="53"/>
  <c r="D196" i="53" s="1"/>
  <c r="C195" i="53"/>
  <c r="D195" i="53" s="1"/>
  <c r="C194" i="53"/>
  <c r="D194" i="53" s="1"/>
  <c r="C193" i="53"/>
  <c r="D193" i="53" s="1"/>
  <c r="C192" i="53"/>
  <c r="D192" i="53" s="1"/>
  <c r="C191" i="53"/>
  <c r="D191" i="53" s="1"/>
  <c r="C190" i="53"/>
  <c r="D190" i="53" s="1"/>
  <c r="C189" i="53"/>
  <c r="D189" i="53" s="1"/>
  <c r="C188" i="53"/>
  <c r="D188" i="53" s="1"/>
  <c r="C187" i="53"/>
  <c r="D187" i="53" s="1"/>
  <c r="C186" i="53"/>
  <c r="D186" i="53" s="1"/>
  <c r="C185" i="53"/>
  <c r="D185" i="53" s="1"/>
  <c r="C184" i="53"/>
  <c r="D184" i="53" s="1"/>
  <c r="C183" i="53"/>
  <c r="D183" i="53" s="1"/>
  <c r="D182" i="53"/>
  <c r="C182" i="53"/>
  <c r="C181" i="53"/>
  <c r="D181" i="53" s="1"/>
  <c r="C180" i="53"/>
  <c r="D180" i="53" s="1"/>
  <c r="C179" i="53"/>
  <c r="D179" i="53" s="1"/>
  <c r="C178" i="53"/>
  <c r="D178" i="53" s="1"/>
  <c r="C177" i="53"/>
  <c r="D177" i="53" s="1"/>
  <c r="C176" i="53"/>
  <c r="D176" i="53" s="1"/>
  <c r="C175" i="53"/>
  <c r="D175" i="53" s="1"/>
  <c r="C174" i="53"/>
  <c r="D174" i="53" s="1"/>
  <c r="C173" i="53"/>
  <c r="D173" i="53" s="1"/>
  <c r="C172" i="53"/>
  <c r="D172" i="53" s="1"/>
  <c r="C171" i="53"/>
  <c r="D171" i="53" s="1"/>
  <c r="C170" i="53"/>
  <c r="D170" i="53" s="1"/>
  <c r="C169" i="53"/>
  <c r="D169" i="53" s="1"/>
  <c r="C168" i="53"/>
  <c r="D168" i="53" s="1"/>
  <c r="C167" i="53"/>
  <c r="D167" i="53" s="1"/>
  <c r="C166" i="53"/>
  <c r="D166" i="53" s="1"/>
  <c r="C165" i="53"/>
  <c r="D165" i="53" s="1"/>
  <c r="C164" i="53"/>
  <c r="D164" i="53" s="1"/>
  <c r="C163" i="53"/>
  <c r="D163" i="53" s="1"/>
  <c r="C162" i="53"/>
  <c r="D162" i="53" s="1"/>
  <c r="C161" i="53"/>
  <c r="D161" i="53" s="1"/>
  <c r="C160" i="53"/>
  <c r="D160" i="53" s="1"/>
  <c r="D159" i="53"/>
  <c r="C159" i="53"/>
  <c r="C158" i="53"/>
  <c r="D158" i="53" s="1"/>
  <c r="C157" i="53"/>
  <c r="D157" i="53" s="1"/>
  <c r="C156" i="53"/>
  <c r="D156" i="53" s="1"/>
  <c r="C155" i="53"/>
  <c r="D155" i="53" s="1"/>
  <c r="C154" i="53"/>
  <c r="D154" i="53" s="1"/>
  <c r="C153" i="53"/>
  <c r="D153" i="53" s="1"/>
  <c r="C152" i="53"/>
  <c r="D152" i="53" s="1"/>
  <c r="C151" i="53"/>
  <c r="D151" i="53" s="1"/>
  <c r="C150" i="53"/>
  <c r="D150" i="53" s="1"/>
  <c r="D149" i="53"/>
  <c r="C149" i="53"/>
  <c r="C148" i="53"/>
  <c r="D148" i="53" s="1"/>
  <c r="C147" i="53"/>
  <c r="D147" i="53" s="1"/>
  <c r="C146" i="53"/>
  <c r="D146" i="53" s="1"/>
  <c r="C145" i="53"/>
  <c r="D145" i="53" s="1"/>
  <c r="C144" i="53"/>
  <c r="D144" i="53" s="1"/>
  <c r="C143" i="53"/>
  <c r="D143" i="53" s="1"/>
  <c r="C142" i="53"/>
  <c r="D142" i="53" s="1"/>
  <c r="D141" i="53"/>
  <c r="C141" i="53"/>
  <c r="C140" i="53"/>
  <c r="D140" i="53" s="1"/>
  <c r="C139" i="53"/>
  <c r="D139" i="53" s="1"/>
  <c r="C138" i="53"/>
  <c r="D138" i="53" s="1"/>
  <c r="C137" i="53"/>
  <c r="D137" i="53" s="1"/>
  <c r="C136" i="53"/>
  <c r="D136" i="53" s="1"/>
  <c r="C135" i="53"/>
  <c r="D135" i="53" s="1"/>
  <c r="C134" i="53"/>
  <c r="D134" i="53" s="1"/>
  <c r="C133" i="53"/>
  <c r="D133" i="53" s="1"/>
  <c r="C132" i="53"/>
  <c r="D132" i="53" s="1"/>
  <c r="C131" i="53"/>
  <c r="D131" i="53" s="1"/>
  <c r="C130" i="53"/>
  <c r="D130" i="53" s="1"/>
  <c r="C129" i="53"/>
  <c r="D129" i="53" s="1"/>
  <c r="C128" i="53"/>
  <c r="D128" i="53" s="1"/>
  <c r="C127" i="53"/>
  <c r="D127" i="53" s="1"/>
  <c r="D126" i="53"/>
  <c r="C126" i="53"/>
  <c r="C125" i="53"/>
  <c r="D125" i="53" s="1"/>
  <c r="C124" i="53"/>
  <c r="D124" i="53" s="1"/>
  <c r="C123" i="53"/>
  <c r="D123" i="53" s="1"/>
  <c r="C122" i="53"/>
  <c r="D122" i="53" s="1"/>
  <c r="C121" i="53"/>
  <c r="D121" i="53" s="1"/>
  <c r="C120" i="53"/>
  <c r="D120" i="53" s="1"/>
  <c r="C119" i="53"/>
  <c r="D119" i="53" s="1"/>
  <c r="D118" i="53"/>
  <c r="C118" i="53"/>
  <c r="C117" i="53"/>
  <c r="D117" i="53" s="1"/>
  <c r="C116" i="53"/>
  <c r="D116" i="53" s="1"/>
  <c r="C115" i="53"/>
  <c r="D115" i="53" s="1"/>
  <c r="C114" i="53"/>
  <c r="D114" i="53" s="1"/>
  <c r="C113" i="53"/>
  <c r="D113" i="53" s="1"/>
  <c r="C112" i="53"/>
  <c r="D112" i="53" s="1"/>
  <c r="C111" i="53"/>
  <c r="D111" i="53" s="1"/>
  <c r="C110" i="53"/>
  <c r="D110" i="53" s="1"/>
  <c r="C109" i="53"/>
  <c r="D109" i="53" s="1"/>
  <c r="C108" i="53"/>
  <c r="D108" i="53" s="1"/>
  <c r="C107" i="53"/>
  <c r="D107" i="53" s="1"/>
  <c r="C106" i="53"/>
  <c r="D106" i="53" s="1"/>
  <c r="C105" i="53"/>
  <c r="D105" i="53" s="1"/>
  <c r="C104" i="53"/>
  <c r="D104" i="53" s="1"/>
  <c r="C103" i="53"/>
  <c r="D103" i="53" s="1"/>
  <c r="C102" i="53"/>
  <c r="D102" i="53" s="1"/>
  <c r="C101" i="53"/>
  <c r="D101" i="53" s="1"/>
  <c r="C100" i="53"/>
  <c r="D100" i="53" s="1"/>
  <c r="C99" i="53"/>
  <c r="D99" i="53" s="1"/>
  <c r="C98" i="53"/>
  <c r="D98" i="53" s="1"/>
  <c r="C97" i="53"/>
  <c r="D97" i="53" s="1"/>
  <c r="C96" i="53"/>
  <c r="D96" i="53" s="1"/>
  <c r="D95" i="53"/>
  <c r="C95" i="53"/>
  <c r="C94" i="53"/>
  <c r="D94" i="53" s="1"/>
  <c r="C93" i="53"/>
  <c r="D93" i="53" s="1"/>
  <c r="C92" i="53"/>
  <c r="D92" i="53" s="1"/>
  <c r="C91" i="53"/>
  <c r="D91" i="53" s="1"/>
  <c r="C90" i="53"/>
  <c r="D90" i="53" s="1"/>
  <c r="C89" i="53"/>
  <c r="D89" i="53" s="1"/>
  <c r="C88" i="53"/>
  <c r="D88" i="53" s="1"/>
  <c r="C87" i="53"/>
  <c r="D87" i="53" s="1"/>
  <c r="C86" i="53"/>
  <c r="D86" i="53" s="1"/>
  <c r="C85" i="53"/>
  <c r="D85" i="53" s="1"/>
  <c r="C84" i="53"/>
  <c r="D84" i="53" s="1"/>
  <c r="C83" i="53"/>
  <c r="D83" i="53" s="1"/>
  <c r="C82" i="53"/>
  <c r="D82" i="53" s="1"/>
  <c r="C81" i="53"/>
  <c r="D81" i="53" s="1"/>
  <c r="C80" i="53"/>
  <c r="D80" i="53" s="1"/>
  <c r="C79" i="53"/>
  <c r="D79" i="53" s="1"/>
  <c r="C78" i="53"/>
  <c r="D78" i="53" s="1"/>
  <c r="C77" i="53"/>
  <c r="D77" i="53" s="1"/>
  <c r="C76" i="53"/>
  <c r="D76" i="53" s="1"/>
  <c r="C75" i="53"/>
  <c r="D75" i="53" s="1"/>
  <c r="C74" i="53"/>
  <c r="D74" i="53" s="1"/>
  <c r="C73" i="53"/>
  <c r="D73" i="53" s="1"/>
  <c r="C72" i="53"/>
  <c r="D72" i="53" s="1"/>
  <c r="C71" i="53"/>
  <c r="D71" i="53" s="1"/>
  <c r="C70" i="53"/>
  <c r="D70" i="53" s="1"/>
  <c r="C69" i="53"/>
  <c r="D69" i="53" s="1"/>
  <c r="C68" i="53"/>
  <c r="D68" i="53" s="1"/>
  <c r="C67" i="53"/>
  <c r="D67" i="53" s="1"/>
  <c r="C66" i="53"/>
  <c r="D66" i="53" s="1"/>
  <c r="C65" i="53"/>
  <c r="D65" i="53" s="1"/>
  <c r="C64" i="53"/>
  <c r="D64" i="53" s="1"/>
  <c r="D63" i="53"/>
  <c r="C63" i="53"/>
  <c r="C62" i="53"/>
  <c r="D62" i="53" s="1"/>
  <c r="C61" i="53"/>
  <c r="D61" i="53" s="1"/>
  <c r="C60" i="53"/>
  <c r="D60" i="53" s="1"/>
  <c r="C59" i="53"/>
  <c r="D59" i="53" s="1"/>
  <c r="C58" i="53"/>
  <c r="D58" i="53" s="1"/>
  <c r="C57" i="53"/>
  <c r="D57" i="53" s="1"/>
  <c r="C56" i="53"/>
  <c r="D56" i="53" s="1"/>
  <c r="C55" i="53"/>
  <c r="D55" i="53" s="1"/>
  <c r="C54" i="53"/>
  <c r="D54" i="53" s="1"/>
  <c r="C53" i="53"/>
  <c r="D53" i="53" s="1"/>
  <c r="C52" i="53"/>
  <c r="D52" i="53" s="1"/>
  <c r="D51" i="53"/>
  <c r="C51" i="53"/>
  <c r="C50" i="53"/>
  <c r="D50" i="53" s="1"/>
  <c r="C49" i="53"/>
  <c r="D49" i="53" s="1"/>
  <c r="C48" i="53"/>
  <c r="D48" i="53" s="1"/>
  <c r="C47" i="53"/>
  <c r="D47" i="53" s="1"/>
  <c r="C46" i="53"/>
  <c r="D46" i="53" s="1"/>
  <c r="C45" i="53"/>
  <c r="D45" i="53" s="1"/>
  <c r="C44" i="53"/>
  <c r="D44" i="53" s="1"/>
  <c r="C43" i="53"/>
  <c r="D43" i="53" s="1"/>
  <c r="C42" i="53"/>
  <c r="D42" i="53" s="1"/>
  <c r="C41" i="53"/>
  <c r="D41" i="53" s="1"/>
  <c r="C40" i="53"/>
  <c r="D40" i="53" s="1"/>
  <c r="C39" i="53"/>
  <c r="D39" i="53" s="1"/>
  <c r="C38" i="53"/>
  <c r="D38" i="53" s="1"/>
  <c r="C37" i="53"/>
  <c r="D37" i="53" s="1"/>
  <c r="C36" i="53"/>
  <c r="D36" i="53" s="1"/>
  <c r="C35" i="53"/>
  <c r="D35" i="53" s="1"/>
  <c r="C34" i="53"/>
  <c r="D34" i="53" s="1"/>
  <c r="C33" i="53"/>
  <c r="D33" i="53" s="1"/>
  <c r="C32" i="53"/>
  <c r="D32" i="53" s="1"/>
  <c r="D31" i="53"/>
  <c r="C31" i="53"/>
  <c r="C30" i="53"/>
  <c r="D30" i="53" s="1"/>
  <c r="C29" i="53"/>
  <c r="D29" i="53" s="1"/>
  <c r="C28" i="53"/>
  <c r="D28" i="53" s="1"/>
  <c r="C27" i="53"/>
  <c r="D27" i="53" s="1"/>
  <c r="C26" i="53"/>
  <c r="D26" i="53" s="1"/>
  <c r="C25" i="53"/>
  <c r="D25" i="53" s="1"/>
  <c r="C24" i="53"/>
  <c r="D24" i="53" s="1"/>
  <c r="C23" i="53"/>
  <c r="D23" i="53" s="1"/>
  <c r="C22" i="53"/>
  <c r="D22" i="53" s="1"/>
  <c r="C21" i="53"/>
  <c r="D21" i="53" s="1"/>
  <c r="C20" i="53"/>
  <c r="D20" i="53" s="1"/>
  <c r="C19" i="53"/>
  <c r="D19" i="53" s="1"/>
  <c r="C18" i="53"/>
  <c r="D18" i="53" s="1"/>
  <c r="C17" i="53"/>
  <c r="D17" i="53" s="1"/>
  <c r="C16" i="53"/>
  <c r="D16" i="53" s="1"/>
  <c r="C15" i="53"/>
  <c r="D15" i="53" s="1"/>
  <c r="C14" i="53"/>
  <c r="D14" i="53" s="1"/>
  <c r="W27" i="28"/>
  <c r="S27" i="28"/>
  <c r="O27" i="28"/>
  <c r="K27" i="28"/>
  <c r="M27" i="28" s="1"/>
  <c r="G27" i="28"/>
  <c r="E27" i="28"/>
  <c r="W26" i="28"/>
  <c r="S26" i="28"/>
  <c r="O26" i="28"/>
  <c r="K26" i="28"/>
  <c r="M26" i="28" s="1"/>
  <c r="D26" i="28" a="1"/>
  <c r="D26" i="28" s="1"/>
  <c r="E26" i="28" s="1"/>
  <c r="W25" i="28"/>
  <c r="S25" i="28"/>
  <c r="O25" i="28"/>
  <c r="K25" i="28"/>
  <c r="M25" i="28" s="1"/>
  <c r="D25" i="28" a="1"/>
  <c r="D25" i="28" s="1"/>
  <c r="W24" i="28"/>
  <c r="S24" i="28"/>
  <c r="O24" i="28"/>
  <c r="K24" i="28"/>
  <c r="M24" i="28" s="1"/>
  <c r="D24" i="28" a="1"/>
  <c r="D24" i="28" s="1"/>
  <c r="W23" i="28"/>
  <c r="S23" i="28"/>
  <c r="O23" i="28"/>
  <c r="K23" i="28"/>
  <c r="M23" i="28" s="1"/>
  <c r="D23" i="28" a="1"/>
  <c r="D23" i="28" s="1"/>
  <c r="W22" i="28"/>
  <c r="S22" i="28"/>
  <c r="O22" i="28"/>
  <c r="K22" i="28"/>
  <c r="M22" i="28" s="1"/>
  <c r="D22" i="28" a="1"/>
  <c r="D22" i="28" s="1"/>
  <c r="W21" i="28"/>
  <c r="S21" i="28"/>
  <c r="O21" i="28"/>
  <c r="K21" i="28"/>
  <c r="M21" i="28" s="1"/>
  <c r="W20" i="28"/>
  <c r="S20" i="28"/>
  <c r="O20" i="28"/>
  <c r="K20" i="28"/>
  <c r="M20" i="28" s="1"/>
  <c r="D20" i="28" a="1"/>
  <c r="D20" i="28" s="1"/>
  <c r="W19" i="28"/>
  <c r="S19" i="28"/>
  <c r="O19" i="28"/>
  <c r="K19" i="28"/>
  <c r="M19" i="28" s="1"/>
  <c r="D19" i="28" a="1"/>
  <c r="D19" i="28" s="1"/>
  <c r="W18" i="28"/>
  <c r="S18" i="28"/>
  <c r="O18" i="28"/>
  <c r="K18" i="28"/>
  <c r="M18" i="28" s="1"/>
  <c r="D18" i="28" a="1"/>
  <c r="D18" i="28" s="1"/>
  <c r="W17" i="28"/>
  <c r="S17" i="28"/>
  <c r="O17" i="28"/>
  <c r="K17" i="28"/>
  <c r="M17" i="28" s="1"/>
  <c r="D17" i="28" a="1"/>
  <c r="D17" i="28" s="1"/>
  <c r="W16" i="28"/>
  <c r="S16" i="28"/>
  <c r="O16" i="28"/>
  <c r="K16" i="28"/>
  <c r="M16" i="28" s="1"/>
  <c r="D16" i="28" a="1"/>
  <c r="D16" i="28" s="1"/>
  <c r="W15" i="28"/>
  <c r="S15" i="28"/>
  <c r="O15" i="28"/>
  <c r="K15" i="28"/>
  <c r="M15" i="28" s="1"/>
  <c r="D15" i="28" a="1"/>
  <c r="D15" i="28" s="1"/>
  <c r="W14" i="28"/>
  <c r="S14" i="28"/>
  <c r="O14" i="28"/>
  <c r="K14" i="28"/>
  <c r="M14" i="28" s="1"/>
  <c r="V62" i="38" l="1"/>
  <c r="Q45" i="38"/>
  <c r="R51" i="38"/>
  <c r="X46" i="38"/>
  <c r="S108" i="38"/>
  <c r="V11" i="38"/>
  <c r="Q25" i="38"/>
  <c r="O94" i="38"/>
  <c r="R170" i="38"/>
  <c r="Q19" i="38"/>
  <c r="O46" i="38"/>
  <c r="P46" i="38"/>
  <c r="X171" i="38"/>
  <c r="U46" i="38"/>
  <c r="V15" i="38"/>
  <c r="R44" i="38"/>
  <c r="V46" i="38"/>
  <c r="W136" i="38"/>
  <c r="V159" i="38"/>
  <c r="U44" i="38"/>
  <c r="V19" i="38"/>
  <c r="V41" i="38"/>
  <c r="Q48" i="38"/>
  <c r="O54" i="38"/>
  <c r="O144" i="38"/>
  <c r="P171" i="38"/>
  <c r="X177" i="38"/>
  <c r="X78" i="38"/>
  <c r="U134" i="38"/>
  <c r="S139" i="38"/>
  <c r="O108" i="38"/>
  <c r="W134" i="38"/>
  <c r="V160" i="38"/>
  <c r="R18" i="38"/>
  <c r="T108" i="38"/>
  <c r="O115" i="38"/>
  <c r="Q183" i="38"/>
  <c r="O81" i="38"/>
  <c r="O132" i="38"/>
  <c r="V158" i="38"/>
  <c r="U67" i="38"/>
  <c r="Q71" i="38"/>
  <c r="R75" i="38"/>
  <c r="T81" i="38"/>
  <c r="Q87" i="38"/>
  <c r="O104" i="38"/>
  <c r="O126" i="38"/>
  <c r="Q5" i="38"/>
  <c r="Q47" i="38"/>
  <c r="O68" i="38"/>
  <c r="O72" i="38"/>
  <c r="O80" i="38"/>
  <c r="R88" i="38"/>
  <c r="W105" i="38"/>
  <c r="R115" i="38"/>
  <c r="U121" i="38"/>
  <c r="U132" i="38"/>
  <c r="R153" i="38"/>
  <c r="X173" i="38"/>
  <c r="V179" i="38"/>
  <c r="P186" i="38"/>
  <c r="R47" i="38"/>
  <c r="P68" i="38"/>
  <c r="U72" i="38"/>
  <c r="R80" i="38"/>
  <c r="X105" i="38"/>
  <c r="S115" i="38"/>
  <c r="R186" i="38"/>
  <c r="Q13" i="38"/>
  <c r="V23" i="38"/>
  <c r="Q29" i="38"/>
  <c r="Q43" i="38"/>
  <c r="T47" i="38"/>
  <c r="P58" i="38"/>
  <c r="P64" i="38"/>
  <c r="U68" i="38"/>
  <c r="O78" i="38"/>
  <c r="W80" i="38"/>
  <c r="O129" i="38"/>
  <c r="O143" i="38"/>
  <c r="X159" i="38"/>
  <c r="V186" i="38"/>
  <c r="P192" i="38"/>
  <c r="R46" i="38"/>
  <c r="V47" i="38"/>
  <c r="Q73" i="38"/>
  <c r="Q78" i="38"/>
  <c r="X80" i="38"/>
  <c r="O97" i="38"/>
  <c r="R103" i="38"/>
  <c r="U129" i="38"/>
  <c r="R134" i="38"/>
  <c r="W143" i="38"/>
  <c r="P149" i="38"/>
  <c r="Q192" i="38"/>
  <c r="S78" i="38"/>
  <c r="S97" i="38"/>
  <c r="S103" i="38"/>
  <c r="T134" i="38"/>
  <c r="Q156" i="38"/>
  <c r="T160" i="38"/>
  <c r="R166" i="38"/>
  <c r="Q171" i="38"/>
  <c r="R183" i="38"/>
  <c r="O187" i="38"/>
  <c r="T142" i="38"/>
  <c r="Q157" i="38"/>
  <c r="X52" i="38"/>
  <c r="Q56" i="38"/>
  <c r="S61" i="38"/>
  <c r="Q63" i="38"/>
  <c r="R69" i="38"/>
  <c r="R76" i="38"/>
  <c r="O83" i="38"/>
  <c r="R90" i="38"/>
  <c r="S96" i="38"/>
  <c r="S99" i="38"/>
  <c r="U113" i="38"/>
  <c r="X115" i="38"/>
  <c r="Q128" i="38"/>
  <c r="P146" i="38"/>
  <c r="Q150" i="38"/>
  <c r="T154" i="38"/>
  <c r="U157" i="38"/>
  <c r="X165" i="38"/>
  <c r="Q172" i="38"/>
  <c r="S183" i="38"/>
  <c r="R190" i="38"/>
  <c r="V192" i="38"/>
  <c r="Q196" i="38"/>
  <c r="V56" i="38"/>
  <c r="R63" i="38"/>
  <c r="S83" i="38"/>
  <c r="U96" i="38"/>
  <c r="W113" i="38"/>
  <c r="S128" i="38"/>
  <c r="R133" i="38"/>
  <c r="Q146" i="38"/>
  <c r="R150" i="38"/>
  <c r="V157" i="38"/>
  <c r="R172" i="38"/>
  <c r="W183" i="38"/>
  <c r="V190" i="38"/>
  <c r="S138" i="38"/>
  <c r="R168" i="38"/>
  <c r="Q9" i="38"/>
  <c r="V13" i="38"/>
  <c r="V21" i="38"/>
  <c r="V39" i="38"/>
  <c r="S43" i="38"/>
  <c r="R48" i="38"/>
  <c r="O62" i="38"/>
  <c r="T63" i="38"/>
  <c r="P70" i="38"/>
  <c r="R73" i="38"/>
  <c r="V77" i="38"/>
  <c r="Q81" i="38"/>
  <c r="T83" i="38"/>
  <c r="U87" i="38"/>
  <c r="O91" i="38"/>
  <c r="R94" i="38"/>
  <c r="R104" i="38"/>
  <c r="W107" i="38"/>
  <c r="O110" i="38"/>
  <c r="R116" i="38"/>
  <c r="W125" i="38"/>
  <c r="R131" i="38"/>
  <c r="W133" i="38"/>
  <c r="W146" i="38"/>
  <c r="V155" i="38"/>
  <c r="X157" i="38"/>
  <c r="T172" i="38"/>
  <c r="Q90" i="38"/>
  <c r="R96" i="38"/>
  <c r="V9" i="38"/>
  <c r="V43" i="38"/>
  <c r="P62" i="38"/>
  <c r="V73" i="38"/>
  <c r="R81" i="38"/>
  <c r="U83" i="38"/>
  <c r="Q91" i="38"/>
  <c r="S94" i="38"/>
  <c r="W104" i="38"/>
  <c r="T116" i="38"/>
  <c r="O121" i="38"/>
  <c r="S131" i="38"/>
  <c r="S136" i="38"/>
  <c r="S140" i="38"/>
  <c r="T166" i="38"/>
  <c r="V172" i="38"/>
  <c r="P177" i="38"/>
  <c r="T182" i="38"/>
  <c r="W184" i="38"/>
  <c r="S187" i="38"/>
  <c r="W191" i="38"/>
  <c r="O194" i="38"/>
  <c r="P56" i="38"/>
  <c r="Q113" i="38"/>
  <c r="O123" i="38"/>
  <c r="Q62" i="38"/>
  <c r="R91" i="38"/>
  <c r="U116" i="38"/>
  <c r="X131" i="38"/>
  <c r="R177" i="38"/>
  <c r="Q194" i="38"/>
  <c r="Q15" i="38"/>
  <c r="Q23" i="38"/>
  <c r="Q41" i="38"/>
  <c r="P44" i="38"/>
  <c r="S47" i="38"/>
  <c r="Q55" i="38"/>
  <c r="U62" i="38"/>
  <c r="Q64" i="38"/>
  <c r="R68" i="38"/>
  <c r="P78" i="38"/>
  <c r="S80" i="38"/>
  <c r="P84" i="38"/>
  <c r="W91" i="38"/>
  <c r="U95" i="38"/>
  <c r="T97" i="38"/>
  <c r="Q103" i="38"/>
  <c r="R105" i="38"/>
  <c r="Q108" i="38"/>
  <c r="W112" i="38"/>
  <c r="Q115" i="38"/>
  <c r="W116" i="38"/>
  <c r="T126" i="38"/>
  <c r="P129" i="38"/>
  <c r="S134" i="38"/>
  <c r="S141" i="38"/>
  <c r="S144" i="38"/>
  <c r="T156" i="38"/>
  <c r="Q167" i="38"/>
  <c r="U173" i="38"/>
  <c r="V177" i="38"/>
  <c r="O183" i="38"/>
  <c r="Q188" i="38"/>
  <c r="O192" i="38"/>
  <c r="S194" i="38"/>
  <c r="V5" i="38"/>
  <c r="V25" i="38"/>
  <c r="V29" i="38"/>
  <c r="Q33" i="38"/>
  <c r="Q37" i="38"/>
  <c r="R45" i="38"/>
  <c r="V48" i="38"/>
  <c r="T51" i="38"/>
  <c r="Q53" i="38"/>
  <c r="P54" i="38"/>
  <c r="R55" i="38"/>
  <c r="R56" i="38"/>
  <c r="R59" i="38"/>
  <c r="R64" i="38"/>
  <c r="S69" i="38"/>
  <c r="R71" i="38"/>
  <c r="V72" i="38"/>
  <c r="O74" i="38"/>
  <c r="S75" i="38"/>
  <c r="V76" i="38"/>
  <c r="V79" i="38"/>
  <c r="Q84" i="38"/>
  <c r="R87" i="38"/>
  <c r="S88" i="38"/>
  <c r="S90" i="38"/>
  <c r="U92" i="38"/>
  <c r="P94" i="38"/>
  <c r="W95" i="38"/>
  <c r="Q97" i="38"/>
  <c r="T99" i="38"/>
  <c r="S102" i="38"/>
  <c r="P104" i="38"/>
  <c r="S105" i="38"/>
  <c r="P109" i="38"/>
  <c r="Q111" i="38"/>
  <c r="R113" i="38"/>
  <c r="S116" i="38"/>
  <c r="O118" i="38"/>
  <c r="S120" i="38"/>
  <c r="X121" i="38"/>
  <c r="O124" i="38"/>
  <c r="W129" i="38"/>
  <c r="W132" i="38"/>
  <c r="P137" i="38"/>
  <c r="T138" i="38"/>
  <c r="V139" i="38"/>
  <c r="T140" i="38"/>
  <c r="V141" i="38"/>
  <c r="V142" i="38"/>
  <c r="X143" i="38"/>
  <c r="P145" i="38"/>
  <c r="X155" i="38"/>
  <c r="T170" i="38"/>
  <c r="V173" i="38"/>
  <c r="V175" i="38"/>
  <c r="X179" i="38"/>
  <c r="W186" i="38"/>
  <c r="R188" i="38"/>
  <c r="T190" i="38"/>
  <c r="Q193" i="38"/>
  <c r="T194" i="38"/>
  <c r="S196" i="38"/>
  <c r="V33" i="38"/>
  <c r="V37" i="38"/>
  <c r="S45" i="38"/>
  <c r="X48" i="38"/>
  <c r="U51" i="38"/>
  <c r="R53" i="38"/>
  <c r="Q54" i="38"/>
  <c r="S55" i="38"/>
  <c r="U56" i="38"/>
  <c r="U59" i="38"/>
  <c r="V64" i="38"/>
  <c r="T71" i="38"/>
  <c r="P74" i="38"/>
  <c r="T75" i="38"/>
  <c r="W76" i="38"/>
  <c r="R84" i="38"/>
  <c r="S87" i="38"/>
  <c r="W88" i="38"/>
  <c r="W92" i="38"/>
  <c r="Q94" i="38"/>
  <c r="R97" i="38"/>
  <c r="U99" i="38"/>
  <c r="U105" i="38"/>
  <c r="Q109" i="38"/>
  <c r="V111" i="38"/>
  <c r="S113" i="38"/>
  <c r="R118" i="38"/>
  <c r="W120" i="38"/>
  <c r="Q124" i="38"/>
  <c r="X129" i="38"/>
  <c r="S137" i="38"/>
  <c r="V138" i="38"/>
  <c r="W139" i="38"/>
  <c r="V140" i="38"/>
  <c r="W141" i="38"/>
  <c r="W142" i="38"/>
  <c r="Q145" i="38"/>
  <c r="R154" i="38"/>
  <c r="R159" i="38"/>
  <c r="Q166" i="38"/>
  <c r="Q168" i="38"/>
  <c r="X175" i="38"/>
  <c r="S188" i="38"/>
  <c r="S193" i="38"/>
  <c r="V194" i="38"/>
  <c r="T196" i="38"/>
  <c r="T45" i="38"/>
  <c r="S53" i="38"/>
  <c r="R54" i="38"/>
  <c r="T55" i="38"/>
  <c r="R74" i="38"/>
  <c r="V75" i="38"/>
  <c r="X76" i="38"/>
  <c r="X88" i="38"/>
  <c r="S118" i="38"/>
  <c r="S124" i="38"/>
  <c r="U137" i="38"/>
  <c r="W138" i="38"/>
  <c r="X139" i="38"/>
  <c r="W140" i="38"/>
  <c r="X141" i="38"/>
  <c r="S145" i="38"/>
  <c r="O186" i="38"/>
  <c r="T188" i="38"/>
  <c r="W194" i="38"/>
  <c r="Q17" i="38"/>
  <c r="Q27" i="38"/>
  <c r="Q31" i="38"/>
  <c r="U45" i="38"/>
  <c r="R49" i="38"/>
  <c r="P52" i="38"/>
  <c r="T53" i="38"/>
  <c r="U54" i="38"/>
  <c r="V55" i="38"/>
  <c r="P60" i="38"/>
  <c r="R65" i="38"/>
  <c r="V74" i="38"/>
  <c r="O85" i="38"/>
  <c r="R93" i="38"/>
  <c r="P100" i="38"/>
  <c r="T118" i="38"/>
  <c r="T124" i="38"/>
  <c r="T145" i="38"/>
  <c r="Q174" i="38"/>
  <c r="V176" i="38"/>
  <c r="U182" i="38"/>
  <c r="O184" i="38"/>
  <c r="O191" i="38"/>
  <c r="U3" i="38"/>
  <c r="Q7" i="38"/>
  <c r="V17" i="38"/>
  <c r="V27" i="38"/>
  <c r="V31" i="38"/>
  <c r="Q35" i="38"/>
  <c r="O48" i="38"/>
  <c r="R52" i="38"/>
  <c r="U53" i="38"/>
  <c r="V54" i="38"/>
  <c r="R57" i="38"/>
  <c r="U60" i="38"/>
  <c r="Q70" i="38"/>
  <c r="P72" i="38"/>
  <c r="S73" i="38"/>
  <c r="W74" i="38"/>
  <c r="O76" i="38"/>
  <c r="R77" i="38"/>
  <c r="O88" i="38"/>
  <c r="T89" i="38"/>
  <c r="S93" i="38"/>
  <c r="U94" i="38"/>
  <c r="U97" i="38"/>
  <c r="Q100" i="38"/>
  <c r="S110" i="38"/>
  <c r="X113" i="38"/>
  <c r="W118" i="38"/>
  <c r="P121" i="38"/>
  <c r="R123" i="38"/>
  <c r="U124" i="38"/>
  <c r="Q129" i="38"/>
  <c r="Q132" i="38"/>
  <c r="O138" i="38"/>
  <c r="O139" i="38"/>
  <c r="O140" i="38"/>
  <c r="O141" i="38"/>
  <c r="O142" i="38"/>
  <c r="P143" i="38"/>
  <c r="T144" i="38"/>
  <c r="V149" i="38"/>
  <c r="P155" i="38"/>
  <c r="U156" i="38"/>
  <c r="Q158" i="38"/>
  <c r="P165" i="38"/>
  <c r="Q169" i="38"/>
  <c r="R171" i="38"/>
  <c r="R174" i="38"/>
  <c r="P179" i="38"/>
  <c r="P184" i="38"/>
  <c r="Q186" i="38"/>
  <c r="U187" i="38"/>
  <c r="P189" i="38"/>
  <c r="Q191" i="38"/>
  <c r="T192" i="38"/>
  <c r="P194" i="38"/>
  <c r="S195" i="38"/>
  <c r="V7" i="38"/>
  <c r="Q11" i="38"/>
  <c r="Q21" i="38"/>
  <c r="V35" i="38"/>
  <c r="Q39" i="38"/>
  <c r="X44" i="38"/>
  <c r="P48" i="38"/>
  <c r="P50" i="38"/>
  <c r="U52" i="38"/>
  <c r="X60" i="38"/>
  <c r="O64" i="38"/>
  <c r="P66" i="38"/>
  <c r="X68" i="38"/>
  <c r="Q72" i="38"/>
  <c r="T73" i="38"/>
  <c r="X74" i="38"/>
  <c r="P76" i="38"/>
  <c r="S77" i="38"/>
  <c r="U78" i="38"/>
  <c r="U80" i="38"/>
  <c r="U81" i="38"/>
  <c r="W83" i="38"/>
  <c r="S86" i="38"/>
  <c r="P88" i="38"/>
  <c r="T93" i="38"/>
  <c r="X94" i="38"/>
  <c r="W96" i="38"/>
  <c r="R100" i="38"/>
  <c r="U103" i="38"/>
  <c r="O105" i="38"/>
  <c r="V106" i="38"/>
  <c r="U108" i="38"/>
  <c r="T110" i="38"/>
  <c r="O113" i="38"/>
  <c r="O116" i="38"/>
  <c r="R117" i="38"/>
  <c r="R121" i="38"/>
  <c r="S123" i="38"/>
  <c r="R129" i="38"/>
  <c r="O131" i="38"/>
  <c r="R132" i="38"/>
  <c r="O134" i="38"/>
  <c r="Q138" i="38"/>
  <c r="P139" i="38"/>
  <c r="Q140" i="38"/>
  <c r="P141" i="38"/>
  <c r="R142" i="38"/>
  <c r="R143" i="38"/>
  <c r="V144" i="38"/>
  <c r="R155" i="38"/>
  <c r="V156" i="38"/>
  <c r="R158" i="38"/>
  <c r="Q165" i="38"/>
  <c r="R169" i="38"/>
  <c r="U171" i="38"/>
  <c r="U174" i="38"/>
  <c r="Q179" i="38"/>
  <c r="T184" i="38"/>
  <c r="W189" i="38"/>
  <c r="R191" i="38"/>
  <c r="Q76" i="38"/>
  <c r="T77" i="38"/>
  <c r="Q88" i="38"/>
  <c r="P105" i="38"/>
  <c r="W108" i="38"/>
  <c r="W110" i="38"/>
  <c r="P113" i="38"/>
  <c r="W117" i="38"/>
  <c r="V119" i="38"/>
  <c r="S121" i="38"/>
  <c r="X123" i="38"/>
  <c r="R125" i="38"/>
  <c r="S129" i="38"/>
  <c r="Q131" i="38"/>
  <c r="R138" i="38"/>
  <c r="R139" i="38"/>
  <c r="R140" i="38"/>
  <c r="R141" i="38"/>
  <c r="S142" i="38"/>
  <c r="S143" i="38"/>
  <c r="W144" i="38"/>
  <c r="Q153" i="38"/>
  <c r="U155" i="38"/>
  <c r="U158" i="38"/>
  <c r="P167" i="38"/>
  <c r="V174" i="38"/>
  <c r="Q177" i="38"/>
  <c r="R179" i="38"/>
  <c r="V184" i="38"/>
  <c r="T186" i="38"/>
  <c r="P188" i="38"/>
  <c r="S191" i="38"/>
  <c r="W192" i="38"/>
  <c r="R194" i="38"/>
  <c r="P196" i="38"/>
  <c r="A41" i="28"/>
  <c r="A42" i="28"/>
  <c r="A36" i="28"/>
  <c r="A43" i="28"/>
  <c r="A44" i="28"/>
  <c r="A37" i="28"/>
  <c r="A45" i="28"/>
  <c r="A38" i="28"/>
  <c r="A46" i="28"/>
  <c r="A39" i="28"/>
  <c r="A47" i="28"/>
  <c r="A40" i="28"/>
  <c r="E18" i="28"/>
  <c r="E25" i="28"/>
  <c r="E24" i="28"/>
  <c r="E21" i="28"/>
  <c r="E23" i="28"/>
  <c r="E22" i="28"/>
  <c r="E16" i="28"/>
  <c r="E15" i="28"/>
  <c r="E14" i="28"/>
  <c r="E19" i="28"/>
  <c r="E17" i="28"/>
  <c r="F50" i="27"/>
  <c r="G50" i="27" s="1"/>
  <c r="E20" i="28"/>
  <c r="D252" i="53"/>
  <c r="B5" i="27" s="1"/>
  <c r="B7" i="27" s="1"/>
  <c r="F19" i="27"/>
  <c r="G19" i="27" s="1"/>
  <c r="F22" i="27"/>
  <c r="G22" i="27" s="1"/>
  <c r="E24" i="27"/>
  <c r="C182" i="38" s="1"/>
  <c r="E27" i="27"/>
  <c r="E43" i="27"/>
  <c r="C44" i="38" s="1"/>
  <c r="F255" i="27"/>
  <c r="G255" i="27" s="1"/>
  <c r="E252" i="27"/>
  <c r="C131" i="38" s="1"/>
  <c r="F247" i="27"/>
  <c r="G247" i="27" s="1"/>
  <c r="E244" i="27"/>
  <c r="C190" i="38" s="1"/>
  <c r="F239" i="27"/>
  <c r="G239" i="27" s="1"/>
  <c r="E236" i="27"/>
  <c r="F231" i="27"/>
  <c r="G231" i="27" s="1"/>
  <c r="E228" i="27"/>
  <c r="F223" i="27"/>
  <c r="G223" i="27" s="1"/>
  <c r="E220" i="27"/>
  <c r="C193" i="38" s="1"/>
  <c r="F215" i="27"/>
  <c r="G215" i="27" s="1"/>
  <c r="E212" i="27"/>
  <c r="C10" i="38" s="1"/>
  <c r="F207" i="27"/>
  <c r="G207" i="27" s="1"/>
  <c r="E204" i="27"/>
  <c r="C42" i="38" s="1"/>
  <c r="F199" i="27"/>
  <c r="G199" i="27" s="1"/>
  <c r="E196" i="27"/>
  <c r="C22" i="38" s="1"/>
  <c r="F191" i="27"/>
  <c r="G191" i="27" s="1"/>
  <c r="E188" i="27"/>
  <c r="C66" i="38" s="1"/>
  <c r="F183" i="27"/>
  <c r="G183" i="27" s="1"/>
  <c r="E180" i="27"/>
  <c r="C101" i="38" s="1"/>
  <c r="F175" i="27"/>
  <c r="G175" i="27" s="1"/>
  <c r="E172" i="27"/>
  <c r="C99" i="38" s="1"/>
  <c r="F167" i="27"/>
  <c r="G167" i="27" s="1"/>
  <c r="E164" i="27"/>
  <c r="F159" i="27"/>
  <c r="G159" i="27" s="1"/>
  <c r="E156" i="27"/>
  <c r="C23" i="38" s="1"/>
  <c r="F151" i="27"/>
  <c r="G151" i="27" s="1"/>
  <c r="E148" i="27"/>
  <c r="C48" i="38" s="1"/>
  <c r="F143" i="27"/>
  <c r="G143" i="27" s="1"/>
  <c r="E140" i="27"/>
  <c r="F135" i="27"/>
  <c r="G135" i="27" s="1"/>
  <c r="E132" i="27"/>
  <c r="C38" i="38" s="1"/>
  <c r="F127" i="27"/>
  <c r="G127" i="27" s="1"/>
  <c r="E255" i="27"/>
  <c r="F250" i="27"/>
  <c r="G250" i="27" s="1"/>
  <c r="E247" i="27"/>
  <c r="C186" i="38" s="1"/>
  <c r="F242" i="27"/>
  <c r="G242" i="27" s="1"/>
  <c r="E239" i="27"/>
  <c r="C183" i="38" s="1"/>
  <c r="F234" i="27"/>
  <c r="G234" i="27" s="1"/>
  <c r="E231" i="27"/>
  <c r="C189" i="38" s="1"/>
  <c r="F226" i="27"/>
  <c r="G226" i="27" s="1"/>
  <c r="E223" i="27"/>
  <c r="C73" i="38" s="1"/>
  <c r="F218" i="27"/>
  <c r="G218" i="27" s="1"/>
  <c r="E215" i="27"/>
  <c r="C37" i="38" s="1"/>
  <c r="F210" i="27"/>
  <c r="G210" i="27" s="1"/>
  <c r="E207" i="27"/>
  <c r="F202" i="27"/>
  <c r="G202" i="27" s="1"/>
  <c r="E199" i="27"/>
  <c r="C80" i="38" s="1"/>
  <c r="F194" i="27"/>
  <c r="G194" i="27" s="1"/>
  <c r="E191" i="27"/>
  <c r="C36" i="38" s="1"/>
  <c r="F186" i="27"/>
  <c r="G186" i="27" s="1"/>
  <c r="E183" i="27"/>
  <c r="C31" i="38" s="1"/>
  <c r="F178" i="27"/>
  <c r="G178" i="27" s="1"/>
  <c r="E175" i="27"/>
  <c r="C198" i="38" s="1"/>
  <c r="F170" i="27"/>
  <c r="G170" i="27" s="1"/>
  <c r="E167" i="27"/>
  <c r="C26" i="38" s="1"/>
  <c r="F162" i="27"/>
  <c r="G162" i="27" s="1"/>
  <c r="E159" i="27"/>
  <c r="C32" i="38" s="1"/>
  <c r="F154" i="27"/>
  <c r="G154" i="27" s="1"/>
  <c r="F251" i="27"/>
  <c r="G251" i="27" s="1"/>
  <c r="E248" i="27"/>
  <c r="C143" i="38" s="1"/>
  <c r="F243" i="27"/>
  <c r="G243" i="27" s="1"/>
  <c r="E240" i="27"/>
  <c r="C5" i="38" s="1"/>
  <c r="F235" i="27"/>
  <c r="G235" i="27" s="1"/>
  <c r="E232" i="27"/>
  <c r="C33" i="38" s="1"/>
  <c r="F227" i="27"/>
  <c r="G227" i="27" s="1"/>
  <c r="E224" i="27"/>
  <c r="C46" i="38" s="1"/>
  <c r="F219" i="27"/>
  <c r="G219" i="27" s="1"/>
  <c r="E216" i="27"/>
  <c r="C108" i="38" s="1"/>
  <c r="F211" i="27"/>
  <c r="G211" i="27" s="1"/>
  <c r="E208" i="27"/>
  <c r="C68" i="38" s="1"/>
  <c r="F203" i="27"/>
  <c r="G203" i="27" s="1"/>
  <c r="E200" i="27"/>
  <c r="C9" i="38" s="1"/>
  <c r="F195" i="27"/>
  <c r="G195" i="27" s="1"/>
  <c r="E192" i="27"/>
  <c r="C54" i="38" s="1"/>
  <c r="F187" i="27"/>
  <c r="G187" i="27" s="1"/>
  <c r="E184" i="27"/>
  <c r="C52" i="38" s="1"/>
  <c r="F179" i="27"/>
  <c r="G179" i="27" s="1"/>
  <c r="E176" i="27"/>
  <c r="C16" i="38" s="1"/>
  <c r="F171" i="27"/>
  <c r="G171" i="27" s="1"/>
  <c r="E168" i="27"/>
  <c r="C139" i="38" s="1"/>
  <c r="F163" i="27"/>
  <c r="G163" i="27" s="1"/>
  <c r="E160" i="27"/>
  <c r="C176" i="38" s="1"/>
  <c r="F155" i="27"/>
  <c r="G155" i="27" s="1"/>
  <c r="E152" i="27"/>
  <c r="C195" i="38" s="1"/>
  <c r="F147" i="27"/>
  <c r="G147" i="27" s="1"/>
  <c r="E144" i="27"/>
  <c r="C83" i="38" s="1"/>
  <c r="F139" i="27"/>
  <c r="G139" i="27" s="1"/>
  <c r="E136" i="27"/>
  <c r="C27" i="38" s="1"/>
  <c r="F131" i="27"/>
  <c r="G131" i="27" s="1"/>
  <c r="E128" i="27"/>
  <c r="C137" i="38" s="1"/>
  <c r="F123" i="27"/>
  <c r="G123" i="27" s="1"/>
  <c r="E120" i="27"/>
  <c r="C76" i="38" s="1"/>
  <c r="F115" i="27"/>
  <c r="G115" i="27" s="1"/>
  <c r="F254" i="27"/>
  <c r="G254" i="27" s="1"/>
  <c r="E251" i="27"/>
  <c r="F246" i="27"/>
  <c r="G246" i="27" s="1"/>
  <c r="E243" i="27"/>
  <c r="C117" i="38" s="1"/>
  <c r="F238" i="27"/>
  <c r="G238" i="27" s="1"/>
  <c r="E235" i="27"/>
  <c r="C15" i="38" s="1"/>
  <c r="F230" i="27"/>
  <c r="G230" i="27" s="1"/>
  <c r="E227" i="27"/>
  <c r="C6" i="38" s="1"/>
  <c r="F222" i="27"/>
  <c r="G222" i="27" s="1"/>
  <c r="E219" i="27"/>
  <c r="C116" i="38" s="1"/>
  <c r="F214" i="27"/>
  <c r="G214" i="27" s="1"/>
  <c r="E211" i="27"/>
  <c r="C62" i="38" s="1"/>
  <c r="F206" i="27"/>
  <c r="G206" i="27" s="1"/>
  <c r="E203" i="27"/>
  <c r="C4" i="38" s="1"/>
  <c r="F198" i="27"/>
  <c r="G198" i="27" s="1"/>
  <c r="E195" i="27"/>
  <c r="C58" i="38" s="1"/>
  <c r="F190" i="27"/>
  <c r="G190" i="27" s="1"/>
  <c r="E187" i="27"/>
  <c r="C12" i="38" s="1"/>
  <c r="F182" i="27"/>
  <c r="G182" i="27" s="1"/>
  <c r="E179" i="27"/>
  <c r="C47" i="38" s="1"/>
  <c r="F174" i="27"/>
  <c r="G174" i="27" s="1"/>
  <c r="E171" i="27"/>
  <c r="C196" i="38" s="1"/>
  <c r="F166" i="27"/>
  <c r="G166" i="27" s="1"/>
  <c r="E163" i="27"/>
  <c r="C85" i="38" s="1"/>
  <c r="F158" i="27"/>
  <c r="G158" i="27" s="1"/>
  <c r="E155" i="27"/>
  <c r="C69" i="38" s="1"/>
  <c r="F121" i="27"/>
  <c r="G121" i="27" s="1"/>
  <c r="E114" i="27"/>
  <c r="C102" i="38" s="1"/>
  <c r="F109" i="27"/>
  <c r="G109" i="27" s="1"/>
  <c r="E106" i="27"/>
  <c r="C40" i="38" s="1"/>
  <c r="F101" i="27"/>
  <c r="G101" i="27" s="1"/>
  <c r="E98" i="27"/>
  <c r="C17" i="38" s="1"/>
  <c r="F93" i="27"/>
  <c r="G93" i="27" s="1"/>
  <c r="E90" i="27"/>
  <c r="F85" i="27"/>
  <c r="G85" i="27" s="1"/>
  <c r="E82" i="27"/>
  <c r="C110" i="38" s="1"/>
  <c r="F77" i="27"/>
  <c r="G77" i="27" s="1"/>
  <c r="E74" i="27"/>
  <c r="F69" i="27"/>
  <c r="G69" i="27" s="1"/>
  <c r="E66" i="27"/>
  <c r="C125" i="38" s="1"/>
  <c r="F61" i="27"/>
  <c r="G61" i="27" s="1"/>
  <c r="E58" i="27"/>
  <c r="F53" i="27"/>
  <c r="G53" i="27" s="1"/>
  <c r="E50" i="27"/>
  <c r="F45" i="27"/>
  <c r="G45" i="27" s="1"/>
  <c r="E42" i="27"/>
  <c r="C168" i="38" s="1"/>
  <c r="F37" i="27"/>
  <c r="G37" i="27" s="1"/>
  <c r="E34" i="27"/>
  <c r="C127" i="38" s="1"/>
  <c r="F29" i="27"/>
  <c r="G29" i="27" s="1"/>
  <c r="E26" i="27"/>
  <c r="F21" i="27"/>
  <c r="G21" i="27" s="1"/>
  <c r="E18" i="27"/>
  <c r="F150" i="27"/>
  <c r="G150" i="27" s="1"/>
  <c r="F146" i="27"/>
  <c r="G146" i="27" s="1"/>
  <c r="F142" i="27"/>
  <c r="G142" i="27" s="1"/>
  <c r="F138" i="27"/>
  <c r="G138" i="27" s="1"/>
  <c r="F134" i="27"/>
  <c r="G134" i="27" s="1"/>
  <c r="F130" i="27"/>
  <c r="G130" i="27" s="1"/>
  <c r="F126" i="27"/>
  <c r="G126" i="27" s="1"/>
  <c r="E121" i="27"/>
  <c r="C177" i="38" s="1"/>
  <c r="F119" i="27"/>
  <c r="G119" i="27" s="1"/>
  <c r="F112" i="27"/>
  <c r="G112" i="27" s="1"/>
  <c r="E109" i="27"/>
  <c r="C81" i="38" s="1"/>
  <c r="F104" i="27"/>
  <c r="G104" i="27" s="1"/>
  <c r="E101" i="27"/>
  <c r="C96" i="38" s="1"/>
  <c r="F96" i="27"/>
  <c r="G96" i="27" s="1"/>
  <c r="E93" i="27"/>
  <c r="C158" i="38" s="1"/>
  <c r="F88" i="27"/>
  <c r="G88" i="27" s="1"/>
  <c r="E85" i="27"/>
  <c r="C155" i="38" s="1"/>
  <c r="F80" i="27"/>
  <c r="G80" i="27" s="1"/>
  <c r="E77" i="27"/>
  <c r="C14" i="38" s="1"/>
  <c r="F72" i="27"/>
  <c r="G72" i="27" s="1"/>
  <c r="E69" i="27"/>
  <c r="F64" i="27"/>
  <c r="G64" i="27" s="1"/>
  <c r="E61" i="27"/>
  <c r="F56" i="27"/>
  <c r="G56" i="27" s="1"/>
  <c r="E53" i="27"/>
  <c r="F48" i="27"/>
  <c r="G48" i="27" s="1"/>
  <c r="E45" i="27"/>
  <c r="C140" i="38" s="1"/>
  <c r="F40" i="27"/>
  <c r="G40" i="27" s="1"/>
  <c r="E37" i="27"/>
  <c r="F32" i="27"/>
  <c r="G32" i="27" s="1"/>
  <c r="E29" i="27"/>
  <c r="C142" i="38" s="1"/>
  <c r="F24" i="27"/>
  <c r="G24" i="27" s="1"/>
  <c r="E21" i="27"/>
  <c r="C87" i="38" s="1"/>
  <c r="F253" i="27"/>
  <c r="G253" i="27" s="1"/>
  <c r="F248" i="27"/>
  <c r="G248" i="27" s="1"/>
  <c r="F245" i="27"/>
  <c r="G245" i="27" s="1"/>
  <c r="F240" i="27"/>
  <c r="G240" i="27" s="1"/>
  <c r="F237" i="27"/>
  <c r="G237" i="27" s="1"/>
  <c r="F232" i="27"/>
  <c r="G232" i="27" s="1"/>
  <c r="F229" i="27"/>
  <c r="G229" i="27" s="1"/>
  <c r="F224" i="27"/>
  <c r="G224" i="27" s="1"/>
  <c r="F221" i="27"/>
  <c r="G221" i="27" s="1"/>
  <c r="F216" i="27"/>
  <c r="G216" i="27" s="1"/>
  <c r="F213" i="27"/>
  <c r="G213" i="27" s="1"/>
  <c r="F208" i="27"/>
  <c r="G208" i="27" s="1"/>
  <c r="F205" i="27"/>
  <c r="G205" i="27" s="1"/>
  <c r="F200" i="27"/>
  <c r="G200" i="27" s="1"/>
  <c r="F197" i="27"/>
  <c r="G197" i="27" s="1"/>
  <c r="F192" i="27"/>
  <c r="G192" i="27" s="1"/>
  <c r="F189" i="27"/>
  <c r="G189" i="27" s="1"/>
  <c r="F184" i="27"/>
  <c r="G184" i="27" s="1"/>
  <c r="F181" i="27"/>
  <c r="G181" i="27" s="1"/>
  <c r="F176" i="27"/>
  <c r="G176" i="27" s="1"/>
  <c r="F173" i="27"/>
  <c r="G173" i="27" s="1"/>
  <c r="F168" i="27"/>
  <c r="G168" i="27" s="1"/>
  <c r="F165" i="27"/>
  <c r="G165" i="27" s="1"/>
  <c r="F160" i="27"/>
  <c r="G160" i="27" s="1"/>
  <c r="F157" i="27"/>
  <c r="G157" i="27" s="1"/>
  <c r="F152" i="27"/>
  <c r="G152" i="27" s="1"/>
  <c r="E150" i="27"/>
  <c r="C8" i="38" s="1"/>
  <c r="F148" i="27"/>
  <c r="G148" i="27" s="1"/>
  <c r="E146" i="27"/>
  <c r="C60" i="38" s="1"/>
  <c r="F144" i="27"/>
  <c r="G144" i="27" s="1"/>
  <c r="E142" i="27"/>
  <c r="C100" i="38" s="1"/>
  <c r="F140" i="27"/>
  <c r="G140" i="27" s="1"/>
  <c r="E138" i="27"/>
  <c r="C132" i="38" s="1"/>
  <c r="F136" i="27"/>
  <c r="G136" i="27" s="1"/>
  <c r="E134" i="27"/>
  <c r="C13" i="38" s="1"/>
  <c r="F132" i="27"/>
  <c r="G132" i="27" s="1"/>
  <c r="E130" i="27"/>
  <c r="C53" i="38" s="1"/>
  <c r="F128" i="27"/>
  <c r="G128" i="27" s="1"/>
  <c r="E126" i="27"/>
  <c r="C152" i="38" s="1"/>
  <c r="F124" i="27"/>
  <c r="G124" i="27" s="1"/>
  <c r="E119" i="27"/>
  <c r="C41" i="38" s="1"/>
  <c r="F117" i="27"/>
  <c r="G117" i="27" s="1"/>
  <c r="E112" i="27"/>
  <c r="C35" i="38" s="1"/>
  <c r="F107" i="27"/>
  <c r="G107" i="27" s="1"/>
  <c r="E104" i="27"/>
  <c r="C104" i="38" s="1"/>
  <c r="F99" i="27"/>
  <c r="G99" i="27" s="1"/>
  <c r="E96" i="27"/>
  <c r="C133" i="38" s="1"/>
  <c r="F91" i="27"/>
  <c r="G91" i="27" s="1"/>
  <c r="E88" i="27"/>
  <c r="C120" i="38" s="1"/>
  <c r="F83" i="27"/>
  <c r="G83" i="27" s="1"/>
  <c r="E80" i="27"/>
  <c r="F75" i="27"/>
  <c r="G75" i="27" s="1"/>
  <c r="E72" i="27"/>
  <c r="C64" i="38" s="1"/>
  <c r="F67" i="27"/>
  <c r="G67" i="27" s="1"/>
  <c r="E64" i="27"/>
  <c r="C50" i="38" s="1"/>
  <c r="F59" i="27"/>
  <c r="G59" i="27" s="1"/>
  <c r="E56" i="27"/>
  <c r="C160" i="38" s="1"/>
  <c r="F51" i="27"/>
  <c r="G51" i="27" s="1"/>
  <c r="E48" i="27"/>
  <c r="C173" i="38" s="1"/>
  <c r="E253" i="27"/>
  <c r="E250" i="27"/>
  <c r="C144" i="38" s="1"/>
  <c r="E245" i="27"/>
  <c r="C184" i="38" s="1"/>
  <c r="E242" i="27"/>
  <c r="C115" i="38" s="1"/>
  <c r="E237" i="27"/>
  <c r="E234" i="27"/>
  <c r="C72" i="38" s="1"/>
  <c r="E229" i="27"/>
  <c r="C84" i="38" s="1"/>
  <c r="E226" i="27"/>
  <c r="C126" i="38" s="1"/>
  <c r="E221" i="27"/>
  <c r="C187" i="38" s="1"/>
  <c r="E218" i="27"/>
  <c r="C55" i="38" s="1"/>
  <c r="E213" i="27"/>
  <c r="C197" i="38" s="1"/>
  <c r="E210" i="27"/>
  <c r="C107" i="38" s="1"/>
  <c r="E205" i="27"/>
  <c r="C59" i="38" s="1"/>
  <c r="E202" i="27"/>
  <c r="C11" i="38" s="1"/>
  <c r="E197" i="27"/>
  <c r="C188" i="38" s="1"/>
  <c r="E194" i="27"/>
  <c r="C65" i="38" s="1"/>
  <c r="E189" i="27"/>
  <c r="C185" i="38" s="1"/>
  <c r="E186" i="27"/>
  <c r="E181" i="27"/>
  <c r="C61" i="38" s="1"/>
  <c r="E178" i="27"/>
  <c r="C121" i="38" s="1"/>
  <c r="E173" i="27"/>
  <c r="C150" i="38" s="1"/>
  <c r="E170" i="27"/>
  <c r="C20" i="38" s="1"/>
  <c r="E165" i="27"/>
  <c r="C78" i="38" s="1"/>
  <c r="E162" i="27"/>
  <c r="C29" i="38" s="1"/>
  <c r="E157" i="27"/>
  <c r="C34" i="38" s="1"/>
  <c r="E154" i="27"/>
  <c r="C103" i="38" s="1"/>
  <c r="E124" i="27"/>
  <c r="F122" i="27"/>
  <c r="G122" i="27" s="1"/>
  <c r="E117" i="27"/>
  <c r="C70" i="38" s="1"/>
  <c r="E115" i="27"/>
  <c r="C89" i="38" s="1"/>
  <c r="F110" i="27"/>
  <c r="G110" i="27" s="1"/>
  <c r="E107" i="27"/>
  <c r="C113" i="38" s="1"/>
  <c r="F102" i="27"/>
  <c r="G102" i="27" s="1"/>
  <c r="E99" i="27"/>
  <c r="C109" i="38" s="1"/>
  <c r="F94" i="27"/>
  <c r="G94" i="27" s="1"/>
  <c r="E91" i="27"/>
  <c r="C169" i="38" s="1"/>
  <c r="F86" i="27"/>
  <c r="G86" i="27" s="1"/>
  <c r="E83" i="27"/>
  <c r="C124" i="38" s="1"/>
  <c r="F78" i="27"/>
  <c r="G78" i="27" s="1"/>
  <c r="E75" i="27"/>
  <c r="C111" i="38" s="1"/>
  <c r="F70" i="27"/>
  <c r="G70" i="27" s="1"/>
  <c r="E67" i="27"/>
  <c r="F62" i="27"/>
  <c r="G62" i="27" s="1"/>
  <c r="E59" i="27"/>
  <c r="C170" i="38" s="1"/>
  <c r="F54" i="27"/>
  <c r="G54" i="27" s="1"/>
  <c r="E51" i="27"/>
  <c r="F46" i="27"/>
  <c r="G46" i="27" s="1"/>
  <c r="E122" i="27"/>
  <c r="F113" i="27"/>
  <c r="G113" i="27" s="1"/>
  <c r="E110" i="27"/>
  <c r="C164" i="38" s="1"/>
  <c r="F105" i="27"/>
  <c r="G105" i="27" s="1"/>
  <c r="E102" i="27"/>
  <c r="C18" i="38" s="1"/>
  <c r="F97" i="27"/>
  <c r="G97" i="27" s="1"/>
  <c r="E94" i="27"/>
  <c r="C114" i="38" s="1"/>
  <c r="F89" i="27"/>
  <c r="G89" i="27" s="1"/>
  <c r="E86" i="27"/>
  <c r="C171" i="38" s="1"/>
  <c r="F81" i="27"/>
  <c r="G81" i="27" s="1"/>
  <c r="E78" i="27"/>
  <c r="C151" i="38" s="1"/>
  <c r="F73" i="27"/>
  <c r="G73" i="27" s="1"/>
  <c r="E70" i="27"/>
  <c r="F65" i="27"/>
  <c r="G65" i="27" s="1"/>
  <c r="E62" i="27"/>
  <c r="C49" i="38" s="1"/>
  <c r="F57" i="27"/>
  <c r="G57" i="27" s="1"/>
  <c r="E54" i="27"/>
  <c r="F49" i="27"/>
  <c r="G49" i="27" s="1"/>
  <c r="E46" i="27"/>
  <c r="C163" i="38" s="1"/>
  <c r="F41" i="27"/>
  <c r="G41" i="27" s="1"/>
  <c r="E38" i="27"/>
  <c r="C135" i="38" s="1"/>
  <c r="F33" i="27"/>
  <c r="G33" i="27" s="1"/>
  <c r="E30" i="27"/>
  <c r="C91" i="38" s="1"/>
  <c r="F25" i="27"/>
  <c r="G25" i="27" s="1"/>
  <c r="E22" i="27"/>
  <c r="F120" i="27"/>
  <c r="G120" i="27" s="1"/>
  <c r="F118" i="27"/>
  <c r="G118" i="27" s="1"/>
  <c r="E113" i="27"/>
  <c r="C172" i="38" s="1"/>
  <c r="F108" i="27"/>
  <c r="G108" i="27" s="1"/>
  <c r="E105" i="27"/>
  <c r="C167" i="38" s="1"/>
  <c r="F100" i="27"/>
  <c r="G100" i="27" s="1"/>
  <c r="E97" i="27"/>
  <c r="C165" i="38" s="1"/>
  <c r="F92" i="27"/>
  <c r="G92" i="27" s="1"/>
  <c r="E89" i="27"/>
  <c r="C97" i="38" s="1"/>
  <c r="F84" i="27"/>
  <c r="G84" i="27" s="1"/>
  <c r="E81" i="27"/>
  <c r="C123" i="38" s="1"/>
  <c r="F76" i="27"/>
  <c r="G76" i="27" s="1"/>
  <c r="E73" i="27"/>
  <c r="C154" i="38" s="1"/>
  <c r="F68" i="27"/>
  <c r="G68" i="27" s="1"/>
  <c r="E65" i="27"/>
  <c r="F60" i="27"/>
  <c r="G60" i="27" s="1"/>
  <c r="E57" i="27"/>
  <c r="C156" i="38" s="1"/>
  <c r="F52" i="27"/>
  <c r="G52" i="27" s="1"/>
  <c r="E49" i="27"/>
  <c r="C174" i="38" s="1"/>
  <c r="F44" i="27"/>
  <c r="G44" i="27" s="1"/>
  <c r="E41" i="27"/>
  <c r="F36" i="27"/>
  <c r="G36" i="27" s="1"/>
  <c r="E33" i="27"/>
  <c r="C106" i="38" s="1"/>
  <c r="F28" i="27"/>
  <c r="G28" i="27" s="1"/>
  <c r="E25" i="27"/>
  <c r="C128" i="38" s="1"/>
  <c r="F20" i="27"/>
  <c r="G20" i="27" s="1"/>
  <c r="F252" i="27"/>
  <c r="G252" i="27" s="1"/>
  <c r="F249" i="27"/>
  <c r="G249" i="27" s="1"/>
  <c r="F244" i="27"/>
  <c r="G244" i="27" s="1"/>
  <c r="F241" i="27"/>
  <c r="G241" i="27" s="1"/>
  <c r="F236" i="27"/>
  <c r="G236" i="27" s="1"/>
  <c r="F233" i="27"/>
  <c r="G233" i="27" s="1"/>
  <c r="F228" i="27"/>
  <c r="G228" i="27" s="1"/>
  <c r="F225" i="27"/>
  <c r="G225" i="27" s="1"/>
  <c r="F220" i="27"/>
  <c r="G220" i="27" s="1"/>
  <c r="F217" i="27"/>
  <c r="G217" i="27" s="1"/>
  <c r="F212" i="27"/>
  <c r="G212" i="27" s="1"/>
  <c r="F209" i="27"/>
  <c r="G209" i="27" s="1"/>
  <c r="F204" i="27"/>
  <c r="G204" i="27" s="1"/>
  <c r="F201" i="27"/>
  <c r="G201" i="27" s="1"/>
  <c r="F196" i="27"/>
  <c r="G196" i="27" s="1"/>
  <c r="F193" i="27"/>
  <c r="G193" i="27" s="1"/>
  <c r="F188" i="27"/>
  <c r="G188" i="27" s="1"/>
  <c r="F185" i="27"/>
  <c r="G185" i="27" s="1"/>
  <c r="F180" i="27"/>
  <c r="G180" i="27" s="1"/>
  <c r="F177" i="27"/>
  <c r="G177" i="27" s="1"/>
  <c r="F172" i="27"/>
  <c r="G172" i="27" s="1"/>
  <c r="F169" i="27"/>
  <c r="G169" i="27" s="1"/>
  <c r="F164" i="27"/>
  <c r="G164" i="27" s="1"/>
  <c r="F161" i="27"/>
  <c r="G161" i="27" s="1"/>
  <c r="F156" i="27"/>
  <c r="G156" i="27" s="1"/>
  <c r="F153" i="27"/>
  <c r="G153" i="27" s="1"/>
  <c r="E151" i="27"/>
  <c r="C28" i="38" s="1"/>
  <c r="F149" i="27"/>
  <c r="G149" i="27" s="1"/>
  <c r="E147" i="27"/>
  <c r="C118" i="38" s="1"/>
  <c r="F145" i="27"/>
  <c r="G145" i="27" s="1"/>
  <c r="E143" i="27"/>
  <c r="F141" i="27"/>
  <c r="G141" i="27" s="1"/>
  <c r="E139" i="27"/>
  <c r="C75" i="38" s="1"/>
  <c r="F137" i="27"/>
  <c r="G137" i="27" s="1"/>
  <c r="E135" i="27"/>
  <c r="C77" i="38" s="1"/>
  <c r="F133" i="27"/>
  <c r="G133" i="27" s="1"/>
  <c r="E131" i="27"/>
  <c r="C30" i="38" s="1"/>
  <c r="F129" i="27"/>
  <c r="G129" i="27" s="1"/>
  <c r="E127" i="27"/>
  <c r="C178" i="38" s="1"/>
  <c r="F125" i="27"/>
  <c r="G125" i="27" s="1"/>
  <c r="E118" i="27"/>
  <c r="C79" i="38" s="1"/>
  <c r="F116" i="27"/>
  <c r="G116" i="27" s="1"/>
  <c r="F111" i="27"/>
  <c r="G111" i="27" s="1"/>
  <c r="E108" i="27"/>
  <c r="C179" i="38" s="1"/>
  <c r="F103" i="27"/>
  <c r="G103" i="27" s="1"/>
  <c r="E100" i="27"/>
  <c r="C45" i="38" s="1"/>
  <c r="F95" i="27"/>
  <c r="G95" i="27" s="1"/>
  <c r="E92" i="27"/>
  <c r="C161" i="38" s="1"/>
  <c r="F87" i="27"/>
  <c r="G87" i="27" s="1"/>
  <c r="E84" i="27"/>
  <c r="C112" i="38" s="1"/>
  <c r="F79" i="27"/>
  <c r="G79" i="27" s="1"/>
  <c r="E76" i="27"/>
  <c r="F71" i="27"/>
  <c r="G71" i="27" s="1"/>
  <c r="E68" i="27"/>
  <c r="F63" i="27"/>
  <c r="G63" i="27" s="1"/>
  <c r="E60" i="27"/>
  <c r="F55" i="27"/>
  <c r="G55" i="27" s="1"/>
  <c r="E52" i="27"/>
  <c r="C175" i="38" s="1"/>
  <c r="F47" i="27"/>
  <c r="G47" i="27" s="1"/>
  <c r="E44" i="27"/>
  <c r="C134" i="38" s="1"/>
  <c r="F39" i="27"/>
  <c r="G39" i="27" s="1"/>
  <c r="E36" i="27"/>
  <c r="C146" i="38" s="1"/>
  <c r="E254" i="27"/>
  <c r="C130" i="38" s="1"/>
  <c r="E249" i="27"/>
  <c r="C129" i="38" s="1"/>
  <c r="E246" i="27"/>
  <c r="E241" i="27"/>
  <c r="E238" i="27"/>
  <c r="E233" i="27"/>
  <c r="C67" i="38" s="1"/>
  <c r="E230" i="27"/>
  <c r="E225" i="27"/>
  <c r="C56" i="38" s="1"/>
  <c r="E222" i="27"/>
  <c r="C82" i="38" s="1"/>
  <c r="E217" i="27"/>
  <c r="C39" i="38" s="1"/>
  <c r="E214" i="27"/>
  <c r="C191" i="38" s="1"/>
  <c r="E209" i="27"/>
  <c r="C3" i="38" s="1"/>
  <c r="E206" i="27"/>
  <c r="C51" i="38" s="1"/>
  <c r="E201" i="27"/>
  <c r="E198" i="27"/>
  <c r="E193" i="27"/>
  <c r="C24" i="38" s="1"/>
  <c r="E190" i="27"/>
  <c r="C19" i="38" s="1"/>
  <c r="E185" i="27"/>
  <c r="E182" i="27"/>
  <c r="C149" i="38" s="1"/>
  <c r="E177" i="27"/>
  <c r="C122" i="38" s="1"/>
  <c r="E174" i="27"/>
  <c r="C94" i="38" s="1"/>
  <c r="E169" i="27"/>
  <c r="C88" i="38" s="1"/>
  <c r="E166" i="27"/>
  <c r="C57" i="38" s="1"/>
  <c r="E161" i="27"/>
  <c r="C21" i="38" s="1"/>
  <c r="E158" i="27"/>
  <c r="C98" i="38" s="1"/>
  <c r="E153" i="27"/>
  <c r="C74" i="38" s="1"/>
  <c r="E149" i="27"/>
  <c r="C194" i="38" s="1"/>
  <c r="E145" i="27"/>
  <c r="C7" i="38" s="1"/>
  <c r="E141" i="27"/>
  <c r="C138" i="38" s="1"/>
  <c r="E137" i="27"/>
  <c r="C71" i="38" s="1"/>
  <c r="E133" i="27"/>
  <c r="C63" i="38" s="1"/>
  <c r="E129" i="27"/>
  <c r="C192" i="38" s="1"/>
  <c r="E125" i="27"/>
  <c r="C90" i="38" s="1"/>
  <c r="E123" i="27"/>
  <c r="C25" i="38" s="1"/>
  <c r="E116" i="27"/>
  <c r="C136" i="38" s="1"/>
  <c r="F114" i="27"/>
  <c r="G114" i="27" s="1"/>
  <c r="E111" i="27"/>
  <c r="F106" i="27"/>
  <c r="G106" i="27" s="1"/>
  <c r="E103" i="27"/>
  <c r="C95" i="38" s="1"/>
  <c r="F98" i="27"/>
  <c r="G98" i="27" s="1"/>
  <c r="E95" i="27"/>
  <c r="C105" i="38" s="1"/>
  <c r="F90" i="27"/>
  <c r="G90" i="27" s="1"/>
  <c r="E87" i="27"/>
  <c r="C166" i="38" s="1"/>
  <c r="F82" i="27"/>
  <c r="G82" i="27" s="1"/>
  <c r="E79" i="27"/>
  <c r="F74" i="27"/>
  <c r="G74" i="27" s="1"/>
  <c r="E71" i="27"/>
  <c r="C153" i="38" s="1"/>
  <c r="F66" i="27"/>
  <c r="G66" i="27" s="1"/>
  <c r="E63" i="27"/>
  <c r="F58" i="27"/>
  <c r="G58" i="27" s="1"/>
  <c r="D18" i="27"/>
  <c r="D256" i="27" s="1"/>
  <c r="B256" i="27"/>
  <c r="F27" i="27"/>
  <c r="G27" i="27" s="1"/>
  <c r="F30" i="27"/>
  <c r="G30" i="27" s="1"/>
  <c r="E32" i="27"/>
  <c r="C93" i="38" s="1"/>
  <c r="E40" i="27"/>
  <c r="C162" i="38" s="1"/>
  <c r="F43" i="27"/>
  <c r="G43" i="27" s="1"/>
  <c r="F18" i="27"/>
  <c r="G18" i="27" s="1"/>
  <c r="E20" i="27"/>
  <c r="C43" i="38" s="1"/>
  <c r="E35" i="27"/>
  <c r="C86" i="38" s="1"/>
  <c r="F38" i="27"/>
  <c r="G38" i="27" s="1"/>
  <c r="E55" i="27"/>
  <c r="C159" i="38" s="1"/>
  <c r="E23" i="27"/>
  <c r="C147" i="38" s="1"/>
  <c r="F35" i="27"/>
  <c r="G35" i="27" s="1"/>
  <c r="E47" i="27"/>
  <c r="C157" i="38" s="1"/>
  <c r="F23" i="27"/>
  <c r="G23" i="27" s="1"/>
  <c r="F26" i="27"/>
  <c r="G26" i="27" s="1"/>
  <c r="E28" i="27"/>
  <c r="C119" i="38" s="1"/>
  <c r="E31" i="27"/>
  <c r="C92" i="38" s="1"/>
  <c r="F42" i="27"/>
  <c r="G42" i="27" s="1"/>
  <c r="E19" i="27"/>
  <c r="C148" i="38" s="1"/>
  <c r="F31" i="27"/>
  <c r="G31" i="27" s="1"/>
  <c r="F34" i="27"/>
  <c r="G34" i="27" s="1"/>
  <c r="E39" i="27"/>
  <c r="C145" i="38" s="1"/>
  <c r="R3" i="38"/>
  <c r="T16" i="38"/>
  <c r="S16" i="38"/>
  <c r="Q16" i="38"/>
  <c r="X16" i="38"/>
  <c r="P16" i="38"/>
  <c r="W16" i="38"/>
  <c r="O16" i="38"/>
  <c r="V16" i="38"/>
  <c r="T32" i="38"/>
  <c r="S32" i="38"/>
  <c r="Q32" i="38"/>
  <c r="X32" i="38"/>
  <c r="P32" i="38"/>
  <c r="W32" i="38"/>
  <c r="O32" i="38"/>
  <c r="V32" i="38"/>
  <c r="T38" i="38"/>
  <c r="S38" i="38"/>
  <c r="R38" i="38"/>
  <c r="Q38" i="38"/>
  <c r="X38" i="38"/>
  <c r="P38" i="38"/>
  <c r="W38" i="38"/>
  <c r="O38" i="38"/>
  <c r="V38" i="38"/>
  <c r="T14" i="38"/>
  <c r="S14" i="38"/>
  <c r="Q14" i="38"/>
  <c r="X14" i="38"/>
  <c r="P14" i="38"/>
  <c r="W14" i="38"/>
  <c r="O14" i="38"/>
  <c r="V14" i="38"/>
  <c r="T30" i="38"/>
  <c r="S30" i="38"/>
  <c r="Q30" i="38"/>
  <c r="X30" i="38"/>
  <c r="P30" i="38"/>
  <c r="W30" i="38"/>
  <c r="O30" i="38"/>
  <c r="V30" i="38"/>
  <c r="T12" i="38"/>
  <c r="S12" i="38"/>
  <c r="Q12" i="38"/>
  <c r="X12" i="38"/>
  <c r="P12" i="38"/>
  <c r="W12" i="38"/>
  <c r="O12" i="38"/>
  <c r="V12" i="38"/>
  <c r="R14" i="38"/>
  <c r="U16" i="38"/>
  <c r="T28" i="38"/>
  <c r="S28" i="38"/>
  <c r="Q28" i="38"/>
  <c r="X28" i="38"/>
  <c r="P28" i="38"/>
  <c r="W28" i="38"/>
  <c r="O28" i="38"/>
  <c r="V28" i="38"/>
  <c r="R30" i="38"/>
  <c r="U32" i="38"/>
  <c r="T42" i="38"/>
  <c r="S42" i="38"/>
  <c r="R42" i="38"/>
  <c r="Q42" i="38"/>
  <c r="X42" i="38"/>
  <c r="P42" i="38"/>
  <c r="W42" i="38"/>
  <c r="O42" i="38"/>
  <c r="V42" i="38"/>
  <c r="T4" i="38"/>
  <c r="S4" i="38"/>
  <c r="X4" i="38"/>
  <c r="P4" i="38"/>
  <c r="W4" i="38"/>
  <c r="O4" i="38"/>
  <c r="T10" i="38"/>
  <c r="S10" i="38"/>
  <c r="Q10" i="38"/>
  <c r="X10" i="38"/>
  <c r="P10" i="38"/>
  <c r="W10" i="38"/>
  <c r="O10" i="38"/>
  <c r="V10" i="38"/>
  <c r="U14" i="38"/>
  <c r="T26" i="38"/>
  <c r="S26" i="38"/>
  <c r="Q26" i="38"/>
  <c r="X26" i="38"/>
  <c r="P26" i="38"/>
  <c r="W26" i="38"/>
  <c r="O26" i="38"/>
  <c r="V26" i="38"/>
  <c r="R28" i="38"/>
  <c r="U30" i="38"/>
  <c r="T36" i="38"/>
  <c r="S36" i="38"/>
  <c r="R36" i="38"/>
  <c r="Q36" i="38"/>
  <c r="X36" i="38"/>
  <c r="P36" i="38"/>
  <c r="W36" i="38"/>
  <c r="O36" i="38"/>
  <c r="V36" i="38"/>
  <c r="U42" i="38"/>
  <c r="T8" i="38"/>
  <c r="S8" i="38"/>
  <c r="Q8" i="38"/>
  <c r="X8" i="38"/>
  <c r="P8" i="38"/>
  <c r="W8" i="38"/>
  <c r="O8" i="38"/>
  <c r="V8" i="38"/>
  <c r="R10" i="38"/>
  <c r="U12" i="38"/>
  <c r="T24" i="38"/>
  <c r="S24" i="38"/>
  <c r="Q24" i="38"/>
  <c r="X24" i="38"/>
  <c r="P24" i="38"/>
  <c r="W24" i="38"/>
  <c r="O24" i="38"/>
  <c r="V24" i="38"/>
  <c r="R26" i="38"/>
  <c r="U28" i="38"/>
  <c r="U36" i="38"/>
  <c r="X3" i="38"/>
  <c r="P3" i="38"/>
  <c r="W3" i="38"/>
  <c r="O3" i="38"/>
  <c r="T3" i="38"/>
  <c r="S3" i="38"/>
  <c r="Q4" i="38"/>
  <c r="T6" i="38"/>
  <c r="S6" i="38"/>
  <c r="Q6" i="38"/>
  <c r="X6" i="38"/>
  <c r="P6" i="38"/>
  <c r="W6" i="38"/>
  <c r="O6" i="38"/>
  <c r="V6" i="38"/>
  <c r="R8" i="38"/>
  <c r="U10" i="38"/>
  <c r="T22" i="38"/>
  <c r="S22" i="38"/>
  <c r="Q22" i="38"/>
  <c r="X22" i="38"/>
  <c r="P22" i="38"/>
  <c r="W22" i="38"/>
  <c r="O22" i="38"/>
  <c r="V22" i="38"/>
  <c r="R24" i="38"/>
  <c r="U26" i="38"/>
  <c r="T40" i="38"/>
  <c r="S40" i="38"/>
  <c r="R40" i="38"/>
  <c r="Q40" i="38"/>
  <c r="X40" i="38"/>
  <c r="P40" i="38"/>
  <c r="W40" i="38"/>
  <c r="O40" i="38"/>
  <c r="V40" i="38"/>
  <c r="R4" i="38"/>
  <c r="T20" i="38"/>
  <c r="S20" i="38"/>
  <c r="Q20" i="38"/>
  <c r="X20" i="38"/>
  <c r="P20" i="38"/>
  <c r="W20" i="38"/>
  <c r="O20" i="38"/>
  <c r="V20" i="38"/>
  <c r="T34" i="38"/>
  <c r="S34" i="38"/>
  <c r="R34" i="38"/>
  <c r="Q34" i="38"/>
  <c r="X34" i="38"/>
  <c r="P34" i="38"/>
  <c r="W34" i="38"/>
  <c r="O34" i="38"/>
  <c r="V34" i="38"/>
  <c r="Q3" i="38"/>
  <c r="U4" i="38"/>
  <c r="U6" i="38"/>
  <c r="T18" i="38"/>
  <c r="S18" i="38"/>
  <c r="Q18" i="38"/>
  <c r="X18" i="38"/>
  <c r="P18" i="38"/>
  <c r="W18" i="38"/>
  <c r="O18" i="38"/>
  <c r="V18" i="38"/>
  <c r="R20" i="38"/>
  <c r="U22" i="38"/>
  <c r="U34" i="38"/>
  <c r="R5" i="38"/>
  <c r="R7" i="38"/>
  <c r="R9" i="38"/>
  <c r="R11" i="38"/>
  <c r="R13" i="38"/>
  <c r="R15" i="38"/>
  <c r="R17" i="38"/>
  <c r="R19" i="38"/>
  <c r="R21" i="38"/>
  <c r="R23" i="38"/>
  <c r="R25" i="38"/>
  <c r="R27" i="38"/>
  <c r="R29" i="38"/>
  <c r="R31" i="38"/>
  <c r="R33" i="38"/>
  <c r="R35" i="38"/>
  <c r="R37" i="38"/>
  <c r="R39" i="38"/>
  <c r="R41" i="38"/>
  <c r="R43" i="38"/>
  <c r="O44" i="38"/>
  <c r="X45" i="38"/>
  <c r="P45" i="38"/>
  <c r="W45" i="38"/>
  <c r="O45" i="38"/>
  <c r="T46" i="38"/>
  <c r="S46" i="38"/>
  <c r="W46" i="38"/>
  <c r="S49" i="38"/>
  <c r="Q50" i="38"/>
  <c r="Q51" i="38"/>
  <c r="O52" i="38"/>
  <c r="X53" i="38"/>
  <c r="P53" i="38"/>
  <c r="W53" i="38"/>
  <c r="O53" i="38"/>
  <c r="T54" i="38"/>
  <c r="S54" i="38"/>
  <c r="W54" i="38"/>
  <c r="S57" i="38"/>
  <c r="Q58" i="38"/>
  <c r="Q59" i="38"/>
  <c r="O60" i="38"/>
  <c r="X61" i="38"/>
  <c r="P61" i="38"/>
  <c r="W61" i="38"/>
  <c r="O61" i="38"/>
  <c r="T62" i="38"/>
  <c r="S62" i="38"/>
  <c r="W62" i="38"/>
  <c r="U63" i="38"/>
  <c r="S65" i="38"/>
  <c r="Q66" i="38"/>
  <c r="Q67" i="38"/>
  <c r="X69" i="38"/>
  <c r="P69" i="38"/>
  <c r="W69" i="38"/>
  <c r="O69" i="38"/>
  <c r="T70" i="38"/>
  <c r="S70" i="38"/>
  <c r="W70" i="38"/>
  <c r="U71" i="38"/>
  <c r="U79" i="38"/>
  <c r="T82" i="38"/>
  <c r="S82" i="38"/>
  <c r="R82" i="38"/>
  <c r="Q82" i="38"/>
  <c r="P82" i="38"/>
  <c r="W82" i="38"/>
  <c r="U82" i="38"/>
  <c r="S5" i="38"/>
  <c r="S7" i="38"/>
  <c r="S9" i="38"/>
  <c r="S11" i="38"/>
  <c r="S13" i="38"/>
  <c r="S15" i="38"/>
  <c r="S17" i="38"/>
  <c r="S19" i="38"/>
  <c r="S21" i="38"/>
  <c r="S23" i="38"/>
  <c r="S25" i="38"/>
  <c r="S27" i="38"/>
  <c r="S29" i="38"/>
  <c r="S31" i="38"/>
  <c r="S33" i="38"/>
  <c r="S35" i="38"/>
  <c r="S37" i="38"/>
  <c r="S39" i="38"/>
  <c r="S41" i="38"/>
  <c r="T49" i="38"/>
  <c r="R50" i="38"/>
  <c r="T57" i="38"/>
  <c r="R58" i="38"/>
  <c r="X62" i="38"/>
  <c r="T65" i="38"/>
  <c r="R66" i="38"/>
  <c r="R67" i="38"/>
  <c r="X70" i="38"/>
  <c r="T5" i="38"/>
  <c r="T7" i="38"/>
  <c r="T9" i="38"/>
  <c r="T11" i="38"/>
  <c r="T13" i="38"/>
  <c r="T15" i="38"/>
  <c r="T17" i="38"/>
  <c r="T19" i="38"/>
  <c r="T21" i="38"/>
  <c r="T23" i="38"/>
  <c r="T25" i="38"/>
  <c r="T27" i="38"/>
  <c r="T29" i="38"/>
  <c r="T31" i="38"/>
  <c r="T33" i="38"/>
  <c r="T35" i="38"/>
  <c r="T37" i="38"/>
  <c r="T39" i="38"/>
  <c r="T41" i="38"/>
  <c r="T43" i="38"/>
  <c r="Q44" i="38"/>
  <c r="X47" i="38"/>
  <c r="P47" i="38"/>
  <c r="W47" i="38"/>
  <c r="O47" i="38"/>
  <c r="T48" i="38"/>
  <c r="S48" i="38"/>
  <c r="W48" i="38"/>
  <c r="U49" i="38"/>
  <c r="U50" i="38"/>
  <c r="S51" i="38"/>
  <c r="Q52" i="38"/>
  <c r="X55" i="38"/>
  <c r="P55" i="38"/>
  <c r="W55" i="38"/>
  <c r="O55" i="38"/>
  <c r="T56" i="38"/>
  <c r="S56" i="38"/>
  <c r="W56" i="38"/>
  <c r="U57" i="38"/>
  <c r="U58" i="38"/>
  <c r="S59" i="38"/>
  <c r="Q60" i="38"/>
  <c r="Q61" i="38"/>
  <c r="X63" i="38"/>
  <c r="P63" i="38"/>
  <c r="W63" i="38"/>
  <c r="O63" i="38"/>
  <c r="T64" i="38"/>
  <c r="S64" i="38"/>
  <c r="W64" i="38"/>
  <c r="U65" i="38"/>
  <c r="U66" i="38"/>
  <c r="S67" i="38"/>
  <c r="Q68" i="38"/>
  <c r="Q69" i="38"/>
  <c r="O70" i="38"/>
  <c r="X71" i="38"/>
  <c r="P71" i="38"/>
  <c r="W71" i="38"/>
  <c r="O71" i="38"/>
  <c r="T72" i="38"/>
  <c r="S72" i="38"/>
  <c r="W72" i="38"/>
  <c r="V82" i="38"/>
  <c r="U5" i="38"/>
  <c r="U7" i="38"/>
  <c r="U9" i="38"/>
  <c r="U11" i="38"/>
  <c r="U13" i="38"/>
  <c r="U15" i="38"/>
  <c r="U17" i="38"/>
  <c r="U19" i="38"/>
  <c r="U21" i="38"/>
  <c r="U23" i="38"/>
  <c r="U25" i="38"/>
  <c r="U27" i="38"/>
  <c r="U29" i="38"/>
  <c r="U31" i="38"/>
  <c r="U33" i="38"/>
  <c r="U35" i="38"/>
  <c r="U37" i="38"/>
  <c r="U39" i="38"/>
  <c r="U41" i="38"/>
  <c r="U43" i="38"/>
  <c r="X56" i="38"/>
  <c r="T59" i="38"/>
  <c r="R60" i="38"/>
  <c r="R61" i="38"/>
  <c r="X64" i="38"/>
  <c r="T67" i="38"/>
  <c r="X72" i="38"/>
  <c r="X82" i="38"/>
  <c r="X49" i="38"/>
  <c r="P49" i="38"/>
  <c r="W49" i="38"/>
  <c r="O49" i="38"/>
  <c r="T50" i="38"/>
  <c r="S50" i="38"/>
  <c r="W50" i="38"/>
  <c r="X57" i="38"/>
  <c r="P57" i="38"/>
  <c r="W57" i="38"/>
  <c r="O57" i="38"/>
  <c r="T58" i="38"/>
  <c r="S58" i="38"/>
  <c r="W58" i="38"/>
  <c r="X65" i="38"/>
  <c r="P65" i="38"/>
  <c r="W65" i="38"/>
  <c r="O65" i="38"/>
  <c r="T66" i="38"/>
  <c r="S66" i="38"/>
  <c r="W66" i="38"/>
  <c r="O5" i="38"/>
  <c r="W5" i="38"/>
  <c r="O7" i="38"/>
  <c r="W7" i="38"/>
  <c r="O9" i="38"/>
  <c r="W9" i="38"/>
  <c r="O11" i="38"/>
  <c r="W11" i="38"/>
  <c r="O13" i="38"/>
  <c r="W13" i="38"/>
  <c r="O15" i="38"/>
  <c r="W15" i="38"/>
  <c r="O17" i="38"/>
  <c r="W17" i="38"/>
  <c r="O19" i="38"/>
  <c r="W19" i="38"/>
  <c r="O21" i="38"/>
  <c r="W21" i="38"/>
  <c r="O23" i="38"/>
  <c r="W23" i="38"/>
  <c r="O25" i="38"/>
  <c r="W25" i="38"/>
  <c r="O27" i="38"/>
  <c r="W27" i="38"/>
  <c r="O29" i="38"/>
  <c r="W29" i="38"/>
  <c r="O31" i="38"/>
  <c r="W31" i="38"/>
  <c r="O33" i="38"/>
  <c r="W33" i="38"/>
  <c r="O35" i="38"/>
  <c r="W35" i="38"/>
  <c r="O37" i="38"/>
  <c r="W37" i="38"/>
  <c r="O39" i="38"/>
  <c r="W39" i="38"/>
  <c r="O41" i="38"/>
  <c r="W41" i="38"/>
  <c r="O43" i="38"/>
  <c r="W43" i="38"/>
  <c r="X50" i="38"/>
  <c r="X58" i="38"/>
  <c r="T61" i="38"/>
  <c r="X66" i="38"/>
  <c r="T69" i="38"/>
  <c r="R70" i="38"/>
  <c r="P5" i="38"/>
  <c r="P7" i="38"/>
  <c r="P9" i="38"/>
  <c r="P11" i="38"/>
  <c r="P13" i="38"/>
  <c r="P15" i="38"/>
  <c r="P17" i="38"/>
  <c r="P19" i="38"/>
  <c r="P21" i="38"/>
  <c r="P23" i="38"/>
  <c r="P25" i="38"/>
  <c r="P27" i="38"/>
  <c r="P29" i="38"/>
  <c r="P31" i="38"/>
  <c r="P33" i="38"/>
  <c r="P35" i="38"/>
  <c r="P37" i="38"/>
  <c r="P39" i="38"/>
  <c r="P41" i="38"/>
  <c r="P43" i="38"/>
  <c r="T44" i="38"/>
  <c r="S44" i="38"/>
  <c r="W44" i="38"/>
  <c r="Q49" i="38"/>
  <c r="O50" i="38"/>
  <c r="X51" i="38"/>
  <c r="P51" i="38"/>
  <c r="W51" i="38"/>
  <c r="O51" i="38"/>
  <c r="T52" i="38"/>
  <c r="S52" i="38"/>
  <c r="W52" i="38"/>
  <c r="Q57" i="38"/>
  <c r="O58" i="38"/>
  <c r="X59" i="38"/>
  <c r="P59" i="38"/>
  <c r="W59" i="38"/>
  <c r="O59" i="38"/>
  <c r="T60" i="38"/>
  <c r="S60" i="38"/>
  <c r="W60" i="38"/>
  <c r="U61" i="38"/>
  <c r="S63" i="38"/>
  <c r="Q65" i="38"/>
  <c r="O66" i="38"/>
  <c r="X67" i="38"/>
  <c r="P67" i="38"/>
  <c r="W67" i="38"/>
  <c r="O67" i="38"/>
  <c r="T68" i="38"/>
  <c r="S68" i="38"/>
  <c r="W68" i="38"/>
  <c r="U69" i="38"/>
  <c r="U70" i="38"/>
  <c r="S71" i="38"/>
  <c r="X79" i="38"/>
  <c r="P79" i="38"/>
  <c r="S79" i="38"/>
  <c r="R79" i="38"/>
  <c r="Q79" i="38"/>
  <c r="O79" i="38"/>
  <c r="T79" i="38"/>
  <c r="X85" i="38"/>
  <c r="P85" i="38"/>
  <c r="T85" i="38"/>
  <c r="S85" i="38"/>
  <c r="R85" i="38"/>
  <c r="Q85" i="38"/>
  <c r="W85" i="38"/>
  <c r="U85" i="38"/>
  <c r="U74" i="38"/>
  <c r="Q75" i="38"/>
  <c r="U76" i="38"/>
  <c r="Q77" i="38"/>
  <c r="W78" i="38"/>
  <c r="Q80" i="38"/>
  <c r="W81" i="38"/>
  <c r="O84" i="38"/>
  <c r="X84" i="38"/>
  <c r="R86" i="38"/>
  <c r="O87" i="38"/>
  <c r="V88" i="38"/>
  <c r="S89" i="38"/>
  <c r="P90" i="38"/>
  <c r="X91" i="38"/>
  <c r="P91" i="38"/>
  <c r="V91" i="38"/>
  <c r="S92" i="38"/>
  <c r="Q93" i="38"/>
  <c r="W94" i="38"/>
  <c r="Q96" i="38"/>
  <c r="U98" i="38"/>
  <c r="O100" i="38"/>
  <c r="X100" i="38"/>
  <c r="R102" i="38"/>
  <c r="O103" i="38"/>
  <c r="X104" i="38"/>
  <c r="T104" i="38"/>
  <c r="V104" i="38"/>
  <c r="P111" i="38"/>
  <c r="V98" i="38"/>
  <c r="X101" i="38"/>
  <c r="P101" i="38"/>
  <c r="V101" i="38"/>
  <c r="U86" i="38"/>
  <c r="V92" i="38"/>
  <c r="X95" i="38"/>
  <c r="P95" i="38"/>
  <c r="V95" i="38"/>
  <c r="W98" i="38"/>
  <c r="W101" i="38"/>
  <c r="U102" i="38"/>
  <c r="T107" i="38"/>
  <c r="P107" i="38"/>
  <c r="U107" i="38"/>
  <c r="X107" i="38"/>
  <c r="T109" i="38"/>
  <c r="U109" i="38"/>
  <c r="S109" i="38"/>
  <c r="X109" i="38"/>
  <c r="O109" i="38"/>
  <c r="T127" i="38"/>
  <c r="X127" i="38"/>
  <c r="O127" i="38"/>
  <c r="W127" i="38"/>
  <c r="U127" i="38"/>
  <c r="S127" i="38"/>
  <c r="R127" i="38"/>
  <c r="P127" i="38"/>
  <c r="V86" i="38"/>
  <c r="X89" i="38"/>
  <c r="P89" i="38"/>
  <c r="V89" i="38"/>
  <c r="O98" i="38"/>
  <c r="X98" i="38"/>
  <c r="O101" i="38"/>
  <c r="V102" i="38"/>
  <c r="X106" i="38"/>
  <c r="P106" i="38"/>
  <c r="S106" i="38"/>
  <c r="W106" i="38"/>
  <c r="X114" i="38"/>
  <c r="P114" i="38"/>
  <c r="O114" i="38"/>
  <c r="W114" i="38"/>
  <c r="U114" i="38"/>
  <c r="T114" i="38"/>
  <c r="S114" i="38"/>
  <c r="X130" i="38"/>
  <c r="P130" i="38"/>
  <c r="O130" i="38"/>
  <c r="W130" i="38"/>
  <c r="U130" i="38"/>
  <c r="T130" i="38"/>
  <c r="S130" i="38"/>
  <c r="Q130" i="38"/>
  <c r="U73" i="38"/>
  <c r="Q74" i="38"/>
  <c r="U75" i="38"/>
  <c r="U77" i="38"/>
  <c r="R78" i="38"/>
  <c r="V80" i="38"/>
  <c r="X83" i="38"/>
  <c r="P83" i="38"/>
  <c r="V83" i="38"/>
  <c r="S84" i="38"/>
  <c r="W86" i="38"/>
  <c r="W89" i="38"/>
  <c r="U90" i="38"/>
  <c r="O92" i="38"/>
  <c r="X92" i="38"/>
  <c r="O95" i="38"/>
  <c r="V96" i="38"/>
  <c r="P98" i="38"/>
  <c r="X99" i="38"/>
  <c r="P99" i="38"/>
  <c r="V99" i="38"/>
  <c r="S100" i="38"/>
  <c r="Q101" i="38"/>
  <c r="W102" i="38"/>
  <c r="O106" i="38"/>
  <c r="O107" i="38"/>
  <c r="X112" i="38"/>
  <c r="P112" i="38"/>
  <c r="U112" i="38"/>
  <c r="T112" i="38"/>
  <c r="Q112" i="38"/>
  <c r="O112" i="38"/>
  <c r="Q114" i="38"/>
  <c r="V127" i="38"/>
  <c r="R130" i="38"/>
  <c r="U84" i="38"/>
  <c r="O86" i="38"/>
  <c r="X86" i="38"/>
  <c r="O89" i="38"/>
  <c r="V90" i="38"/>
  <c r="P92" i="38"/>
  <c r="X93" i="38"/>
  <c r="P93" i="38"/>
  <c r="V93" i="38"/>
  <c r="Q95" i="38"/>
  <c r="Q98" i="38"/>
  <c r="W99" i="38"/>
  <c r="U100" i="38"/>
  <c r="R101" i="38"/>
  <c r="O102" i="38"/>
  <c r="X102" i="38"/>
  <c r="Q106" i="38"/>
  <c r="Q107" i="38"/>
  <c r="R114" i="38"/>
  <c r="X122" i="38"/>
  <c r="P122" i="38"/>
  <c r="T122" i="38"/>
  <c r="S122" i="38"/>
  <c r="Q122" i="38"/>
  <c r="O122" i="38"/>
  <c r="W122" i="38"/>
  <c r="U122" i="38"/>
  <c r="T135" i="38"/>
  <c r="S135" i="38"/>
  <c r="R135" i="38"/>
  <c r="Q135" i="38"/>
  <c r="P135" i="38"/>
  <c r="X135" i="38"/>
  <c r="O135" i="38"/>
  <c r="W135" i="38"/>
  <c r="U135" i="38"/>
  <c r="O73" i="38"/>
  <c r="W73" i="38"/>
  <c r="S74" i="38"/>
  <c r="O75" i="38"/>
  <c r="W75" i="38"/>
  <c r="S76" i="38"/>
  <c r="O77" i="38"/>
  <c r="W77" i="38"/>
  <c r="V84" i="38"/>
  <c r="P86" i="38"/>
  <c r="X87" i="38"/>
  <c r="P87" i="38"/>
  <c r="V87" i="38"/>
  <c r="Q89" i="38"/>
  <c r="W90" i="38"/>
  <c r="T91" i="38"/>
  <c r="Q92" i="38"/>
  <c r="W93" i="38"/>
  <c r="R95" i="38"/>
  <c r="O96" i="38"/>
  <c r="X96" i="38"/>
  <c r="R98" i="38"/>
  <c r="O99" i="38"/>
  <c r="V100" i="38"/>
  <c r="S101" i="38"/>
  <c r="P102" i="38"/>
  <c r="X103" i="38"/>
  <c r="P103" i="38"/>
  <c r="V103" i="38"/>
  <c r="S104" i="38"/>
  <c r="R106" i="38"/>
  <c r="R107" i="38"/>
  <c r="R109" i="38"/>
  <c r="R112" i="38"/>
  <c r="V114" i="38"/>
  <c r="R122" i="38"/>
  <c r="V135" i="38"/>
  <c r="P73" i="38"/>
  <c r="P75" i="38"/>
  <c r="P77" i="38"/>
  <c r="V78" i="38"/>
  <c r="P80" i="38"/>
  <c r="X81" i="38"/>
  <c r="P81" i="38"/>
  <c r="V81" i="38"/>
  <c r="Q83" i="38"/>
  <c r="W84" i="38"/>
  <c r="Q86" i="38"/>
  <c r="W87" i="38"/>
  <c r="U88" i="38"/>
  <c r="R89" i="38"/>
  <c r="O90" i="38"/>
  <c r="X90" i="38"/>
  <c r="U91" i="38"/>
  <c r="R92" i="38"/>
  <c r="O93" i="38"/>
  <c r="V94" i="38"/>
  <c r="S95" i="38"/>
  <c r="P96" i="38"/>
  <c r="X97" i="38"/>
  <c r="P97" i="38"/>
  <c r="V97" i="38"/>
  <c r="S98" i="38"/>
  <c r="Q99" i="38"/>
  <c r="W100" i="38"/>
  <c r="T101" i="38"/>
  <c r="Q102" i="38"/>
  <c r="W103" i="38"/>
  <c r="U104" i="38"/>
  <c r="T106" i="38"/>
  <c r="S107" i="38"/>
  <c r="V109" i="38"/>
  <c r="T111" i="38"/>
  <c r="X111" i="38"/>
  <c r="O111" i="38"/>
  <c r="W111" i="38"/>
  <c r="S111" i="38"/>
  <c r="R111" i="38"/>
  <c r="S112" i="38"/>
  <c r="T119" i="38"/>
  <c r="S119" i="38"/>
  <c r="R119" i="38"/>
  <c r="P119" i="38"/>
  <c r="X119" i="38"/>
  <c r="O119" i="38"/>
  <c r="W119" i="38"/>
  <c r="U119" i="38"/>
  <c r="V122" i="38"/>
  <c r="S163" i="38"/>
  <c r="W163" i="38"/>
  <c r="O163" i="38"/>
  <c r="T163" i="38"/>
  <c r="V163" i="38"/>
  <c r="U163" i="38"/>
  <c r="R163" i="38"/>
  <c r="Q163" i="38"/>
  <c r="P163" i="38"/>
  <c r="X163" i="38"/>
  <c r="W115" i="38"/>
  <c r="Q117" i="38"/>
  <c r="R120" i="38"/>
  <c r="V125" i="38"/>
  <c r="S126" i="38"/>
  <c r="X128" i="38"/>
  <c r="P128" i="38"/>
  <c r="V128" i="38"/>
  <c r="W131" i="38"/>
  <c r="Q133" i="38"/>
  <c r="R136" i="38"/>
  <c r="O137" i="38"/>
  <c r="X137" i="38"/>
  <c r="W148" i="38"/>
  <c r="O148" i="38"/>
  <c r="S148" i="38"/>
  <c r="X148" i="38"/>
  <c r="P148" i="38"/>
  <c r="U148" i="38"/>
  <c r="T148" i="38"/>
  <c r="R148" i="38"/>
  <c r="Q148" i="38"/>
  <c r="W152" i="38"/>
  <c r="O152" i="38"/>
  <c r="S152" i="38"/>
  <c r="X152" i="38"/>
  <c r="P152" i="38"/>
  <c r="V152" i="38"/>
  <c r="U152" i="38"/>
  <c r="T152" i="38"/>
  <c r="W162" i="38"/>
  <c r="O162" i="38"/>
  <c r="S162" i="38"/>
  <c r="X162" i="38"/>
  <c r="P162" i="38"/>
  <c r="U162" i="38"/>
  <c r="T162" i="38"/>
  <c r="R162" i="38"/>
  <c r="Q162" i="38"/>
  <c r="V162" i="38"/>
  <c r="Q105" i="38"/>
  <c r="V113" i="38"/>
  <c r="P115" i="38"/>
  <c r="X116" i="38"/>
  <c r="P116" i="38"/>
  <c r="V116" i="38"/>
  <c r="S117" i="38"/>
  <c r="Q118" i="38"/>
  <c r="T120" i="38"/>
  <c r="Q121" i="38"/>
  <c r="U123" i="38"/>
  <c r="O125" i="38"/>
  <c r="X125" i="38"/>
  <c r="O128" i="38"/>
  <c r="V129" i="38"/>
  <c r="P131" i="38"/>
  <c r="X132" i="38"/>
  <c r="P132" i="38"/>
  <c r="V132" i="38"/>
  <c r="S133" i="38"/>
  <c r="T136" i="38"/>
  <c r="Q137" i="38"/>
  <c r="V148" i="38"/>
  <c r="R152" i="38"/>
  <c r="X110" i="38"/>
  <c r="P110" i="38"/>
  <c r="V110" i="38"/>
  <c r="U117" i="38"/>
  <c r="V123" i="38"/>
  <c r="P125" i="38"/>
  <c r="X126" i="38"/>
  <c r="P126" i="38"/>
  <c r="V126" i="38"/>
  <c r="U133" i="38"/>
  <c r="R137" i="38"/>
  <c r="W164" i="38"/>
  <c r="O164" i="38"/>
  <c r="S164" i="38"/>
  <c r="X164" i="38"/>
  <c r="P164" i="38"/>
  <c r="V164" i="38"/>
  <c r="U164" i="38"/>
  <c r="T164" i="38"/>
  <c r="R164" i="38"/>
  <c r="Q164" i="38"/>
  <c r="V117" i="38"/>
  <c r="X120" i="38"/>
  <c r="P120" i="38"/>
  <c r="V120" i="38"/>
  <c r="W123" i="38"/>
  <c r="Q125" i="38"/>
  <c r="W126" i="38"/>
  <c r="R128" i="38"/>
  <c r="V133" i="38"/>
  <c r="X136" i="38"/>
  <c r="P136" i="38"/>
  <c r="V136" i="38"/>
  <c r="S147" i="38"/>
  <c r="W147" i="38"/>
  <c r="O147" i="38"/>
  <c r="T147" i="38"/>
  <c r="U147" i="38"/>
  <c r="R147" i="38"/>
  <c r="Q147" i="38"/>
  <c r="P147" i="38"/>
  <c r="X147" i="38"/>
  <c r="S151" i="38"/>
  <c r="W151" i="38"/>
  <c r="O151" i="38"/>
  <c r="T151" i="38"/>
  <c r="X151" i="38"/>
  <c r="V151" i="38"/>
  <c r="U151" i="38"/>
  <c r="R151" i="38"/>
  <c r="V185" i="38"/>
  <c r="R185" i="38"/>
  <c r="P185" i="38"/>
  <c r="W185" i="38"/>
  <c r="O185" i="38"/>
  <c r="U185" i="38"/>
  <c r="T185" i="38"/>
  <c r="S185" i="38"/>
  <c r="V105" i="38"/>
  <c r="X108" i="38"/>
  <c r="P108" i="38"/>
  <c r="V108" i="38"/>
  <c r="Q110" i="38"/>
  <c r="U115" i="38"/>
  <c r="O117" i="38"/>
  <c r="X117" i="38"/>
  <c r="O120" i="38"/>
  <c r="V121" i="38"/>
  <c r="P123" i="38"/>
  <c r="X124" i="38"/>
  <c r="P124" i="38"/>
  <c r="V124" i="38"/>
  <c r="S125" i="38"/>
  <c r="Q126" i="38"/>
  <c r="T128" i="38"/>
  <c r="U131" i="38"/>
  <c r="O133" i="38"/>
  <c r="X133" i="38"/>
  <c r="O136" i="38"/>
  <c r="V137" i="38"/>
  <c r="P151" i="38"/>
  <c r="S161" i="38"/>
  <c r="W161" i="38"/>
  <c r="O161" i="38"/>
  <c r="T161" i="38"/>
  <c r="U161" i="38"/>
  <c r="R161" i="38"/>
  <c r="Q161" i="38"/>
  <c r="P161" i="38"/>
  <c r="V161" i="38"/>
  <c r="W178" i="38"/>
  <c r="O178" i="38"/>
  <c r="S178" i="38"/>
  <c r="Q178" i="38"/>
  <c r="X178" i="38"/>
  <c r="P178" i="38"/>
  <c r="V178" i="38"/>
  <c r="U178" i="38"/>
  <c r="T178" i="38"/>
  <c r="R178" i="38"/>
  <c r="Q185" i="38"/>
  <c r="R110" i="38"/>
  <c r="V115" i="38"/>
  <c r="P117" i="38"/>
  <c r="X118" i="38"/>
  <c r="P118" i="38"/>
  <c r="V118" i="38"/>
  <c r="Q120" i="38"/>
  <c r="W121" i="38"/>
  <c r="Q123" i="38"/>
  <c r="W124" i="38"/>
  <c r="U125" i="38"/>
  <c r="R126" i="38"/>
  <c r="U128" i="38"/>
  <c r="V131" i="38"/>
  <c r="S132" i="38"/>
  <c r="P133" i="38"/>
  <c r="X134" i="38"/>
  <c r="P134" i="38"/>
  <c r="V134" i="38"/>
  <c r="Q136" i="38"/>
  <c r="W137" i="38"/>
  <c r="V147" i="38"/>
  <c r="Q151" i="38"/>
  <c r="X161" i="38"/>
  <c r="U138" i="38"/>
  <c r="Q139" i="38"/>
  <c r="U140" i="38"/>
  <c r="Q141" i="38"/>
  <c r="U142" i="38"/>
  <c r="Q143" i="38"/>
  <c r="U144" i="38"/>
  <c r="R145" i="38"/>
  <c r="O146" i="38"/>
  <c r="X146" i="38"/>
  <c r="S149" i="38"/>
  <c r="W149" i="38"/>
  <c r="O149" i="38"/>
  <c r="T149" i="38"/>
  <c r="W150" i="38"/>
  <c r="O150" i="38"/>
  <c r="S150" i="38"/>
  <c r="X150" i="38"/>
  <c r="P150" i="38"/>
  <c r="P153" i="38"/>
  <c r="Q154" i="38"/>
  <c r="S165" i="38"/>
  <c r="W165" i="38"/>
  <c r="O165" i="38"/>
  <c r="T165" i="38"/>
  <c r="W166" i="38"/>
  <c r="O166" i="38"/>
  <c r="S166" i="38"/>
  <c r="X166" i="38"/>
  <c r="P166" i="38"/>
  <c r="P169" i="38"/>
  <c r="Q170" i="38"/>
  <c r="R182" i="38"/>
  <c r="P138" i="38"/>
  <c r="T139" i="38"/>
  <c r="P140" i="38"/>
  <c r="T141" i="38"/>
  <c r="P142" i="38"/>
  <c r="X142" i="38"/>
  <c r="T143" i="38"/>
  <c r="P144" i="38"/>
  <c r="X144" i="38"/>
  <c r="R146" i="38"/>
  <c r="Q149" i="38"/>
  <c r="U153" i="38"/>
  <c r="U154" i="38"/>
  <c r="S159" i="38"/>
  <c r="W159" i="38"/>
  <c r="O159" i="38"/>
  <c r="T159" i="38"/>
  <c r="W160" i="38"/>
  <c r="O160" i="38"/>
  <c r="S160" i="38"/>
  <c r="X160" i="38"/>
  <c r="P160" i="38"/>
  <c r="R167" i="38"/>
  <c r="T168" i="38"/>
  <c r="U169" i="38"/>
  <c r="U170" i="38"/>
  <c r="S175" i="38"/>
  <c r="W175" i="38"/>
  <c r="O175" i="38"/>
  <c r="T175" i="38"/>
  <c r="W176" i="38"/>
  <c r="O176" i="38"/>
  <c r="S176" i="38"/>
  <c r="X176" i="38"/>
  <c r="P176" i="38"/>
  <c r="U143" i="38"/>
  <c r="Q144" i="38"/>
  <c r="W145" i="38"/>
  <c r="O145" i="38"/>
  <c r="V145" i="38"/>
  <c r="T146" i="38"/>
  <c r="R149" i="38"/>
  <c r="T150" i="38"/>
  <c r="V153" i="38"/>
  <c r="S157" i="38"/>
  <c r="W157" i="38"/>
  <c r="O157" i="38"/>
  <c r="T157" i="38"/>
  <c r="W158" i="38"/>
  <c r="O158" i="38"/>
  <c r="S158" i="38"/>
  <c r="X158" i="38"/>
  <c r="P158" i="38"/>
  <c r="R165" i="38"/>
  <c r="U167" i="38"/>
  <c r="U168" i="38"/>
  <c r="V169" i="38"/>
  <c r="S173" i="38"/>
  <c r="W173" i="38"/>
  <c r="O173" i="38"/>
  <c r="T173" i="38"/>
  <c r="W174" i="38"/>
  <c r="O174" i="38"/>
  <c r="S174" i="38"/>
  <c r="X174" i="38"/>
  <c r="P174" i="38"/>
  <c r="V187" i="38"/>
  <c r="R189" i="38"/>
  <c r="V189" i="38"/>
  <c r="T189" i="38"/>
  <c r="S189" i="38"/>
  <c r="X145" i="38"/>
  <c r="U146" i="38"/>
  <c r="U149" i="38"/>
  <c r="U150" i="38"/>
  <c r="S155" i="38"/>
  <c r="W155" i="38"/>
  <c r="O155" i="38"/>
  <c r="T155" i="38"/>
  <c r="W156" i="38"/>
  <c r="O156" i="38"/>
  <c r="S156" i="38"/>
  <c r="X156" i="38"/>
  <c r="P156" i="38"/>
  <c r="P159" i="38"/>
  <c r="Q160" i="38"/>
  <c r="U165" i="38"/>
  <c r="U166" i="38"/>
  <c r="V167" i="38"/>
  <c r="S171" i="38"/>
  <c r="W171" i="38"/>
  <c r="O171" i="38"/>
  <c r="T171" i="38"/>
  <c r="W172" i="38"/>
  <c r="O172" i="38"/>
  <c r="S172" i="38"/>
  <c r="X172" i="38"/>
  <c r="P172" i="38"/>
  <c r="P175" i="38"/>
  <c r="Q176" i="38"/>
  <c r="O189" i="38"/>
  <c r="V146" i="38"/>
  <c r="S153" i="38"/>
  <c r="W153" i="38"/>
  <c r="O153" i="38"/>
  <c r="T153" i="38"/>
  <c r="W154" i="38"/>
  <c r="O154" i="38"/>
  <c r="S154" i="38"/>
  <c r="X154" i="38"/>
  <c r="P154" i="38"/>
  <c r="P157" i="38"/>
  <c r="Q159" i="38"/>
  <c r="R160" i="38"/>
  <c r="S169" i="38"/>
  <c r="W169" i="38"/>
  <c r="O169" i="38"/>
  <c r="T169" i="38"/>
  <c r="W170" i="38"/>
  <c r="O170" i="38"/>
  <c r="S170" i="38"/>
  <c r="X170" i="38"/>
  <c r="P170" i="38"/>
  <c r="P173" i="38"/>
  <c r="Q175" i="38"/>
  <c r="R176" i="38"/>
  <c r="W182" i="38"/>
  <c r="O182" i="38"/>
  <c r="S182" i="38"/>
  <c r="Q182" i="38"/>
  <c r="P182" i="38"/>
  <c r="S167" i="38"/>
  <c r="W167" i="38"/>
  <c r="O167" i="38"/>
  <c r="T167" i="38"/>
  <c r="W168" i="38"/>
  <c r="O168" i="38"/>
  <c r="S168" i="38"/>
  <c r="X168" i="38"/>
  <c r="P168" i="38"/>
  <c r="Q173" i="38"/>
  <c r="R175" i="38"/>
  <c r="T176" i="38"/>
  <c r="P187" i="38"/>
  <c r="T187" i="38"/>
  <c r="R187" i="38"/>
  <c r="Q187" i="38"/>
  <c r="Q189" i="38"/>
  <c r="T177" i="38"/>
  <c r="T179" i="38"/>
  <c r="U183" i="38"/>
  <c r="R184" i="38"/>
  <c r="V188" i="38"/>
  <c r="P190" i="38"/>
  <c r="U191" i="38"/>
  <c r="R192" i="38"/>
  <c r="O193" i="38"/>
  <c r="W193" i="38"/>
  <c r="Q195" i="38"/>
  <c r="V196" i="38"/>
  <c r="S197" i="38"/>
  <c r="P198" i="38"/>
  <c r="U177" i="38"/>
  <c r="U179" i="38"/>
  <c r="V183" i="38"/>
  <c r="S184" i="38"/>
  <c r="U186" i="38"/>
  <c r="O188" i="38"/>
  <c r="W188" i="38"/>
  <c r="Q190" i="38"/>
  <c r="V191" i="38"/>
  <c r="S192" i="38"/>
  <c r="P193" i="38"/>
  <c r="R195" i="38"/>
  <c r="O196" i="38"/>
  <c r="W196" i="38"/>
  <c r="T197" i="38"/>
  <c r="Q198" i="38"/>
  <c r="U197" i="38"/>
  <c r="R198" i="38"/>
  <c r="O177" i="38"/>
  <c r="W177" i="38"/>
  <c r="O179" i="38"/>
  <c r="W179" i="38"/>
  <c r="P183" i="38"/>
  <c r="U184" i="38"/>
  <c r="S190" i="38"/>
  <c r="P191" i="38"/>
  <c r="R193" i="38"/>
  <c r="T195" i="38"/>
  <c r="V197" i="38"/>
  <c r="S198" i="38"/>
  <c r="U195" i="38"/>
  <c r="R196" i="38"/>
  <c r="O197" i="38"/>
  <c r="W197" i="38"/>
  <c r="T198" i="38"/>
  <c r="U190" i="38"/>
  <c r="T193" i="38"/>
  <c r="V195" i="38"/>
  <c r="P197" i="38"/>
  <c r="U198" i="38"/>
  <c r="U193" i="38"/>
  <c r="O195" i="38"/>
  <c r="W195" i="38"/>
  <c r="Q197" i="38"/>
  <c r="V198" i="38"/>
  <c r="O190" i="38"/>
  <c r="O198" i="38"/>
  <c r="D63" i="28" l="1"/>
  <c r="A81" i="28"/>
  <c r="D55" i="28"/>
  <c r="A73" i="28"/>
  <c r="D62" i="28"/>
  <c r="A80" i="28"/>
  <c r="D58" i="28"/>
  <c r="A76" i="28"/>
  <c r="D65" i="28"/>
  <c r="A83" i="28"/>
  <c r="D61" i="28"/>
  <c r="A79" i="28"/>
  <c r="D57" i="28"/>
  <c r="A75" i="28"/>
  <c r="D54" i="28"/>
  <c r="A72" i="28"/>
  <c r="D64" i="28"/>
  <c r="A82" i="28"/>
  <c r="D60" i="28"/>
  <c r="A78" i="28"/>
  <c r="D56" i="28"/>
  <c r="A74" i="28"/>
  <c r="D59" i="28"/>
  <c r="A77" i="28"/>
  <c r="I15" i="27"/>
  <c r="I14" i="27"/>
  <c r="I13" i="27"/>
  <c r="I12" i="27"/>
  <c r="I11" i="27"/>
  <c r="I10" i="27"/>
  <c r="I9" i="27"/>
  <c r="I8" i="27"/>
  <c r="I4" i="27"/>
  <c r="I7" i="27"/>
  <c r="I5" i="27"/>
  <c r="I6" i="27"/>
  <c r="I3" i="27"/>
  <c r="C141" i="38"/>
  <c r="P228" i="38" s="1"/>
  <c r="G256" i="27"/>
  <c r="B9" i="27" s="1"/>
  <c r="B11" i="27" s="1"/>
  <c r="B13" i="27" s="1"/>
  <c r="B13" i="28" s="1"/>
  <c r="J8" i="27" l="1"/>
  <c r="C9" i="40" s="1"/>
  <c r="E58" i="28" s="1"/>
  <c r="J11" i="27"/>
  <c r="C12" i="40" s="1"/>
  <c r="E61" i="28" s="1"/>
  <c r="J6" i="27"/>
  <c r="C7" i="40" s="1"/>
  <c r="E56" i="28" s="1"/>
  <c r="J12" i="27"/>
  <c r="C13" i="40" s="1"/>
  <c r="E62" i="28" s="1"/>
  <c r="J7" i="27"/>
  <c r="C8" i="40" s="1"/>
  <c r="E57" i="28" s="1"/>
  <c r="J14" i="27"/>
  <c r="C15" i="40" s="1"/>
  <c r="E64" i="28" s="1"/>
  <c r="J9" i="27"/>
  <c r="C10" i="40" s="1"/>
  <c r="E59" i="28" s="1"/>
  <c r="J10" i="27"/>
  <c r="C11" i="40" s="1"/>
  <c r="E60" i="28" s="1"/>
  <c r="J13" i="27"/>
  <c r="C14" i="40" s="1"/>
  <c r="E63" i="28" s="1"/>
  <c r="J15" i="27"/>
  <c r="C16" i="40" s="1"/>
  <c r="E65" i="28" s="1"/>
  <c r="S236" i="38"/>
  <c r="U244" i="38"/>
  <c r="J4" i="27"/>
  <c r="C5" i="40" s="1"/>
  <c r="E54" i="28" s="1"/>
  <c r="J5" i="27"/>
  <c r="C6" i="40" s="1"/>
  <c r="E55" i="28" s="1"/>
  <c r="V232" i="38"/>
  <c r="P240" i="38"/>
  <c r="P248" i="38"/>
  <c r="W236" i="38"/>
  <c r="U248" i="38"/>
  <c r="O232" i="38"/>
  <c r="T200" i="38"/>
  <c r="Q240" i="38"/>
  <c r="Q248" i="38"/>
  <c r="O236" i="38"/>
  <c r="R244" i="38"/>
  <c r="P232" i="38"/>
  <c r="S232" i="38"/>
  <c r="W232" i="38"/>
  <c r="V244" i="38"/>
  <c r="T232" i="38"/>
  <c r="P236" i="38"/>
  <c r="V248" i="38"/>
  <c r="U236" i="38"/>
  <c r="U240" i="38"/>
  <c r="T236" i="38"/>
  <c r="R248" i="38"/>
  <c r="Q236" i="38"/>
  <c r="V240" i="38"/>
  <c r="Q232" i="38"/>
  <c r="S240" i="38"/>
  <c r="R240" i="38"/>
  <c r="U232" i="38"/>
  <c r="W240" i="38"/>
  <c r="S244" i="38"/>
  <c r="V236" i="38"/>
  <c r="O244" i="38"/>
  <c r="W244" i="38"/>
  <c r="R236" i="38"/>
  <c r="T244" i="38"/>
  <c r="W248" i="38"/>
  <c r="T240" i="38"/>
  <c r="P244" i="38"/>
  <c r="S248" i="38"/>
  <c r="O240" i="38"/>
  <c r="O248" i="38"/>
  <c r="R232" i="38"/>
  <c r="Q244" i="38"/>
  <c r="T248" i="38"/>
  <c r="V208" i="38"/>
  <c r="S208" i="38"/>
  <c r="T216" i="38"/>
  <c r="W220" i="38"/>
  <c r="O224" i="38"/>
  <c r="P200" i="38"/>
  <c r="W228" i="38"/>
  <c r="O216" i="38"/>
  <c r="R212" i="38"/>
  <c r="S228" i="38"/>
  <c r="V228" i="38"/>
  <c r="Q208" i="38"/>
  <c r="Q212" i="38"/>
  <c r="O208" i="38"/>
  <c r="V224" i="38"/>
  <c r="V204" i="38"/>
  <c r="U204" i="38"/>
  <c r="S200" i="38"/>
  <c r="R200" i="38"/>
  <c r="U228" i="38"/>
  <c r="U224" i="38"/>
  <c r="P216" i="38"/>
  <c r="V212" i="38"/>
  <c r="P208" i="38"/>
  <c r="W208" i="38"/>
  <c r="T204" i="38"/>
  <c r="S204" i="38"/>
  <c r="Q200" i="38"/>
  <c r="T228" i="38"/>
  <c r="V220" i="38"/>
  <c r="W216" i="38"/>
  <c r="U212" i="38"/>
  <c r="T212" i="38"/>
  <c r="S212" i="38"/>
  <c r="U208" i="38"/>
  <c r="T208" i="38"/>
  <c r="R204" i="38"/>
  <c r="O200" i="38"/>
  <c r="T224" i="38"/>
  <c r="U220" i="38"/>
  <c r="V216" i="38"/>
  <c r="U216" i="38"/>
  <c r="S224" i="38"/>
  <c r="T220" i="38"/>
  <c r="S220" i="38"/>
  <c r="R220" i="38"/>
  <c r="S216" i="38"/>
  <c r="R216" i="38"/>
  <c r="O212" i="38"/>
  <c r="Q204" i="38"/>
  <c r="W200" i="38"/>
  <c r="R228" i="38"/>
  <c r="R224" i="38"/>
  <c r="Q224" i="38"/>
  <c r="Q220" i="38"/>
  <c r="O220" i="38"/>
  <c r="P212" i="38"/>
  <c r="R208" i="38"/>
  <c r="O204" i="38"/>
  <c r="V200" i="38"/>
  <c r="Q228" i="38"/>
  <c r="O228" i="38"/>
  <c r="P229" i="38" s="1"/>
  <c r="P230" i="38" s="1"/>
  <c r="B28" i="40" s="1"/>
  <c r="P224" i="38"/>
  <c r="W224" i="38"/>
  <c r="P220" i="38"/>
  <c r="Q216" i="38"/>
  <c r="W212" i="38"/>
  <c r="P204" i="38"/>
  <c r="W204" i="38"/>
  <c r="U200" i="38"/>
  <c r="J3" i="27"/>
  <c r="C4" i="40" s="1"/>
  <c r="D4" i="40" s="1"/>
  <c r="R225" i="38" l="1"/>
  <c r="R226" i="38" s="1"/>
  <c r="D27" i="40" s="1"/>
  <c r="R237" i="38"/>
  <c r="R238" i="38" s="1"/>
  <c r="D30" i="40" s="1"/>
  <c r="U245" i="38"/>
  <c r="U246" i="38" s="1"/>
  <c r="G32" i="40" s="1"/>
  <c r="U237" i="38"/>
  <c r="U238" i="38" s="1"/>
  <c r="G30" i="40" s="1"/>
  <c r="U225" i="38"/>
  <c r="U226" i="38" s="1"/>
  <c r="G27" i="40" s="1"/>
  <c r="W221" i="38"/>
  <c r="W222" i="38" s="1"/>
  <c r="I26" i="40" s="1"/>
  <c r="G53" i="28"/>
  <c r="S237" i="38"/>
  <c r="S238" i="38" s="1"/>
  <c r="E30" i="40" s="1"/>
  <c r="D5" i="40"/>
  <c r="G54" i="28" s="1"/>
  <c r="W225" i="38"/>
  <c r="W226" i="38" s="1"/>
  <c r="I27" i="40" s="1"/>
  <c r="P225" i="38"/>
  <c r="P226" i="38" s="1"/>
  <c r="B27" i="40" s="1"/>
  <c r="Q225" i="38"/>
  <c r="Q226" i="38" s="1"/>
  <c r="C27" i="40" s="1"/>
  <c r="T237" i="38"/>
  <c r="T238" i="38" s="1"/>
  <c r="F30" i="40" s="1"/>
  <c r="P237" i="38"/>
  <c r="P238" i="38" s="1"/>
  <c r="B30" i="40" s="1"/>
  <c r="V237" i="38"/>
  <c r="V238" i="38" s="1"/>
  <c r="H30" i="40" s="1"/>
  <c r="Q237" i="38"/>
  <c r="Q238" i="38" s="1"/>
  <c r="C30" i="40" s="1"/>
  <c r="T209" i="38"/>
  <c r="T210" i="38" s="1"/>
  <c r="F23" i="40" s="1"/>
  <c r="P213" i="38"/>
  <c r="P214" i="38" s="1"/>
  <c r="B24" i="40" s="1"/>
  <c r="S233" i="38"/>
  <c r="S234" i="38" s="1"/>
  <c r="E29" i="40" s="1"/>
  <c r="U233" i="38"/>
  <c r="U234" i="38" s="1"/>
  <c r="G29" i="40" s="1"/>
  <c r="T233" i="38"/>
  <c r="T234" i="38" s="1"/>
  <c r="F29" i="40" s="1"/>
  <c r="P245" i="38"/>
  <c r="P246" i="38" s="1"/>
  <c r="B32" i="40" s="1"/>
  <c r="S245" i="38"/>
  <c r="S246" i="38" s="1"/>
  <c r="E32" i="40" s="1"/>
  <c r="W245" i="38"/>
  <c r="W246" i="38" s="1"/>
  <c r="I32" i="40" s="1"/>
  <c r="S225" i="38"/>
  <c r="S226" i="38" s="1"/>
  <c r="E27" i="40" s="1"/>
  <c r="V229" i="38"/>
  <c r="V230" i="38" s="1"/>
  <c r="H28" i="40" s="1"/>
  <c r="S249" i="38"/>
  <c r="S250" i="38" s="1"/>
  <c r="E33" i="40" s="1"/>
  <c r="Q229" i="38"/>
  <c r="Q230" i="38" s="1"/>
  <c r="C28" i="40" s="1"/>
  <c r="T249" i="38"/>
  <c r="T250" i="38" s="1"/>
  <c r="F33" i="40" s="1"/>
  <c r="R229" i="38"/>
  <c r="R230" i="38" s="1"/>
  <c r="D28" i="40" s="1"/>
  <c r="V241" i="38"/>
  <c r="V242" i="38" s="1"/>
  <c r="H31" i="40" s="1"/>
  <c r="W249" i="38"/>
  <c r="W250" i="38" s="1"/>
  <c r="I33" i="40" s="1"/>
  <c r="T229" i="38"/>
  <c r="T230" i="38" s="1"/>
  <c r="F28" i="40" s="1"/>
  <c r="Q249" i="38"/>
  <c r="Q250" i="38" s="1"/>
  <c r="C33" i="40" s="1"/>
  <c r="T241" i="38"/>
  <c r="T242" i="38" s="1"/>
  <c r="F31" i="40" s="1"/>
  <c r="W241" i="38"/>
  <c r="W242" i="38" s="1"/>
  <c r="I31" i="40" s="1"/>
  <c r="R249" i="38"/>
  <c r="R250" i="38" s="1"/>
  <c r="D33" i="40" s="1"/>
  <c r="W233" i="38"/>
  <c r="W234" i="38" s="1"/>
  <c r="I29" i="40" s="1"/>
  <c r="T225" i="38"/>
  <c r="T226" i="38" s="1"/>
  <c r="F27" i="40" s="1"/>
  <c r="W229" i="38"/>
  <c r="W230" i="38" s="1"/>
  <c r="I28" i="40" s="1"/>
  <c r="Q245" i="38"/>
  <c r="Q246" i="38" s="1"/>
  <c r="C32" i="40" s="1"/>
  <c r="T245" i="38"/>
  <c r="T246" i="38" s="1"/>
  <c r="F32" i="40" s="1"/>
  <c r="R241" i="38"/>
  <c r="R242" i="38" s="1"/>
  <c r="D31" i="40" s="1"/>
  <c r="U241" i="38"/>
  <c r="U242" i="38" s="1"/>
  <c r="G31" i="40" s="1"/>
  <c r="R233" i="38"/>
  <c r="R234" i="38" s="1"/>
  <c r="D29" i="40" s="1"/>
  <c r="P233" i="38"/>
  <c r="P234" i="38" s="1"/>
  <c r="B29" i="40" s="1"/>
  <c r="U249" i="38"/>
  <c r="U250" i="38" s="1"/>
  <c r="G33" i="40" s="1"/>
  <c r="S241" i="38"/>
  <c r="S242" i="38" s="1"/>
  <c r="E31" i="40" s="1"/>
  <c r="V249" i="38"/>
  <c r="V250" i="38" s="1"/>
  <c r="H33" i="40" s="1"/>
  <c r="R245" i="38"/>
  <c r="R246" i="38" s="1"/>
  <c r="D32" i="40" s="1"/>
  <c r="W237" i="38"/>
  <c r="W238" i="38" s="1"/>
  <c r="I30" i="40" s="1"/>
  <c r="U229" i="38"/>
  <c r="U230" i="38" s="1"/>
  <c r="G28" i="40" s="1"/>
  <c r="Q233" i="38"/>
  <c r="Q234" i="38" s="1"/>
  <c r="C29" i="40" s="1"/>
  <c r="P249" i="38"/>
  <c r="P250" i="38" s="1"/>
  <c r="B33" i="40" s="1"/>
  <c r="P241" i="38"/>
  <c r="P242" i="38" s="1"/>
  <c r="B31" i="40" s="1"/>
  <c r="S229" i="38"/>
  <c r="S230" i="38" s="1"/>
  <c r="E28" i="40" s="1"/>
  <c r="V245" i="38"/>
  <c r="V246" i="38" s="1"/>
  <c r="H32" i="40" s="1"/>
  <c r="Q241" i="38"/>
  <c r="Q242" i="38" s="1"/>
  <c r="C31" i="40" s="1"/>
  <c r="V233" i="38"/>
  <c r="V234" i="38" s="1"/>
  <c r="H29" i="40" s="1"/>
  <c r="S217" i="38"/>
  <c r="S218" i="38" s="1"/>
  <c r="E25" i="40" s="1"/>
  <c r="W217" i="38"/>
  <c r="W218" i="38" s="1"/>
  <c r="I25" i="40" s="1"/>
  <c r="V225" i="38"/>
  <c r="V226" i="38" s="1"/>
  <c r="H27" i="40" s="1"/>
  <c r="P217" i="38"/>
  <c r="P218" i="38" s="1"/>
  <c r="B25" i="40" s="1"/>
  <c r="T217" i="38"/>
  <c r="T218" i="38" s="1"/>
  <c r="F25" i="40" s="1"/>
  <c r="Q217" i="38"/>
  <c r="Q218" i="38" s="1"/>
  <c r="C25" i="40" s="1"/>
  <c r="U217" i="38"/>
  <c r="U218" i="38" s="1"/>
  <c r="G25" i="40" s="1"/>
  <c r="R217" i="38"/>
  <c r="R218" i="38" s="1"/>
  <c r="D25" i="40" s="1"/>
  <c r="S221" i="38"/>
  <c r="S222" i="38" s="1"/>
  <c r="E26" i="40" s="1"/>
  <c r="P221" i="38"/>
  <c r="P222" i="38" s="1"/>
  <c r="B26" i="40" s="1"/>
  <c r="Q213" i="38"/>
  <c r="Q214" i="38" s="1"/>
  <c r="C24" i="40" s="1"/>
  <c r="V217" i="38"/>
  <c r="V218" i="38" s="1"/>
  <c r="H25" i="40" s="1"/>
  <c r="R221" i="38"/>
  <c r="R222" i="38" s="1"/>
  <c r="D26" i="40" s="1"/>
  <c r="T221" i="38"/>
  <c r="T222" i="38" s="1"/>
  <c r="F26" i="40" s="1"/>
  <c r="R213" i="38"/>
  <c r="R214" i="38" s="1"/>
  <c r="D24" i="40" s="1"/>
  <c r="Q221" i="38"/>
  <c r="Q222" i="38" s="1"/>
  <c r="C26" i="40" s="1"/>
  <c r="V213" i="38"/>
  <c r="V214" i="38" s="1"/>
  <c r="H24" i="40" s="1"/>
  <c r="P205" i="38"/>
  <c r="P206" i="38" s="1"/>
  <c r="B22" i="40" s="1"/>
  <c r="V221" i="38"/>
  <c r="V222" i="38" s="1"/>
  <c r="H26" i="40" s="1"/>
  <c r="U213" i="38"/>
  <c r="U214" i="38" s="1"/>
  <c r="G24" i="40" s="1"/>
  <c r="W213" i="38"/>
  <c r="W214" i="38" s="1"/>
  <c r="I24" i="40" s="1"/>
  <c r="S213" i="38"/>
  <c r="S214" i="38" s="1"/>
  <c r="E24" i="40" s="1"/>
  <c r="U221" i="38"/>
  <c r="U222" i="38" s="1"/>
  <c r="G26" i="40" s="1"/>
  <c r="T213" i="38"/>
  <c r="T214" i="38" s="1"/>
  <c r="F24" i="40" s="1"/>
  <c r="S209" i="38"/>
  <c r="S210" i="38" s="1"/>
  <c r="E23" i="40" s="1"/>
  <c r="W201" i="38"/>
  <c r="W202" i="38" s="1"/>
  <c r="I21" i="40" s="1"/>
  <c r="P209" i="38"/>
  <c r="P210" i="38" s="1"/>
  <c r="B23" i="40" s="1"/>
  <c r="R209" i="38"/>
  <c r="R210" i="38" s="1"/>
  <c r="D23" i="40" s="1"/>
  <c r="U205" i="38"/>
  <c r="U206" i="38" s="1"/>
  <c r="G22" i="40" s="1"/>
  <c r="Q209" i="38"/>
  <c r="Q210" i="38" s="1"/>
  <c r="C23" i="40" s="1"/>
  <c r="V201" i="38"/>
  <c r="V202" i="38" s="1"/>
  <c r="H21" i="40" s="1"/>
  <c r="W205" i="38"/>
  <c r="W206" i="38" s="1"/>
  <c r="I22" i="40" s="1"/>
  <c r="T205" i="38"/>
  <c r="T206" i="38" s="1"/>
  <c r="F22" i="40" s="1"/>
  <c r="T201" i="38"/>
  <c r="T202" i="38" s="1"/>
  <c r="F21" i="40" s="1"/>
  <c r="R205" i="38"/>
  <c r="R206" i="38" s="1"/>
  <c r="D22" i="40" s="1"/>
  <c r="S205" i="38"/>
  <c r="S206" i="38" s="1"/>
  <c r="E22" i="40" s="1"/>
  <c r="V205" i="38"/>
  <c r="V206" i="38" s="1"/>
  <c r="H22" i="40" s="1"/>
  <c r="U201" i="38"/>
  <c r="U202" i="38" s="1"/>
  <c r="G21" i="40" s="1"/>
  <c r="R201" i="38"/>
  <c r="R202" i="38" s="1"/>
  <c r="D21" i="40" s="1"/>
  <c r="Q201" i="38"/>
  <c r="Q202" i="38" s="1"/>
  <c r="C21" i="40" s="1"/>
  <c r="P201" i="38"/>
  <c r="P202" i="38" s="1"/>
  <c r="B21" i="40" s="1"/>
  <c r="V209" i="38"/>
  <c r="V210" i="38" s="1"/>
  <c r="H23" i="40" s="1"/>
  <c r="E53" i="28"/>
  <c r="W209" i="38"/>
  <c r="W210" i="38" s="1"/>
  <c r="I23" i="40" s="1"/>
  <c r="U209" i="38"/>
  <c r="U210" i="38" s="1"/>
  <c r="G23" i="40" s="1"/>
  <c r="S201" i="38"/>
  <c r="S202" i="38" s="1"/>
  <c r="E21" i="40" s="1"/>
  <c r="Q205" i="38"/>
  <c r="Q206" i="38" s="1"/>
  <c r="C22" i="40" s="1"/>
  <c r="F54" i="28" l="1"/>
  <c r="L28" i="40"/>
  <c r="D78" i="28" s="1"/>
  <c r="K28" i="40"/>
  <c r="C78" i="28" s="1"/>
  <c r="J28" i="40"/>
  <c r="B78" i="28" s="1"/>
  <c r="K29" i="40"/>
  <c r="C79" i="28" s="1"/>
  <c r="J29" i="40"/>
  <c r="B79" i="28" s="1"/>
  <c r="L29" i="40"/>
  <c r="D79" i="28" s="1"/>
  <c r="J30" i="40"/>
  <c r="B80" i="28" s="1"/>
  <c r="K30" i="40"/>
  <c r="C80" i="28" s="1"/>
  <c r="L30" i="40"/>
  <c r="D80" i="28" s="1"/>
  <c r="L26" i="40"/>
  <c r="D76" i="28" s="1"/>
  <c r="J26" i="40"/>
  <c r="B76" i="28" s="1"/>
  <c r="K26" i="40"/>
  <c r="C76" i="28" s="1"/>
  <c r="J27" i="40"/>
  <c r="B77" i="28" s="1"/>
  <c r="L27" i="40"/>
  <c r="D77" i="28" s="1"/>
  <c r="K27" i="40"/>
  <c r="C77" i="28" s="1"/>
  <c r="J24" i="40"/>
  <c r="B74" i="28" s="1"/>
  <c r="K24" i="40"/>
  <c r="C74" i="28" s="1"/>
  <c r="L24" i="40"/>
  <c r="D74" i="28" s="1"/>
  <c r="J33" i="40"/>
  <c r="B83" i="28" s="1"/>
  <c r="L33" i="40"/>
  <c r="D83" i="28" s="1"/>
  <c r="K33" i="40"/>
  <c r="C83" i="28" s="1"/>
  <c r="J32" i="40"/>
  <c r="B82" i="28" s="1"/>
  <c r="L32" i="40"/>
  <c r="D82" i="28" s="1"/>
  <c r="K32" i="40"/>
  <c r="C82" i="28" s="1"/>
  <c r="D6" i="40"/>
  <c r="G55" i="28" s="1"/>
  <c r="J25" i="40"/>
  <c r="B75" i="28" s="1"/>
  <c r="K25" i="40"/>
  <c r="C75" i="28" s="1"/>
  <c r="L25" i="40"/>
  <c r="D75" i="28" s="1"/>
  <c r="J31" i="40"/>
  <c r="B81" i="28" s="1"/>
  <c r="K31" i="40"/>
  <c r="C81" i="28" s="1"/>
  <c r="L31" i="40"/>
  <c r="D81" i="28" s="1"/>
  <c r="L23" i="40"/>
  <c r="D73" i="28" s="1"/>
  <c r="J22" i="40"/>
  <c r="B72" i="28" s="1"/>
  <c r="K22" i="40"/>
  <c r="C72" i="28" s="1"/>
  <c r="L22" i="40"/>
  <c r="D72" i="28" s="1"/>
  <c r="L21" i="40"/>
  <c r="K21" i="40"/>
  <c r="J21" i="40"/>
  <c r="J23" i="40"/>
  <c r="B73" i="28" s="1"/>
  <c r="K23" i="40"/>
  <c r="C73" i="28" s="1"/>
  <c r="B38" i="40" l="1"/>
  <c r="B35" i="28" s="1"/>
  <c r="B71" i="28"/>
  <c r="D38" i="40"/>
  <c r="D35" i="28" s="1"/>
  <c r="D71" i="28"/>
  <c r="C38" i="40"/>
  <c r="C35" i="28" s="1"/>
  <c r="C71" i="28"/>
  <c r="D7" i="40"/>
  <c r="G56" i="28" s="1"/>
  <c r="B40" i="40"/>
  <c r="B37" i="28" s="1"/>
  <c r="D40" i="40"/>
  <c r="C40" i="40"/>
  <c r="C37" i="28" s="1"/>
  <c r="B39" i="40"/>
  <c r="C39" i="40"/>
  <c r="D39" i="40"/>
  <c r="D36" i="28" s="1"/>
  <c r="D66" i="40" l="1"/>
  <c r="C36" i="28"/>
  <c r="C66" i="40"/>
  <c r="B36" i="28"/>
  <c r="E67" i="40"/>
  <c r="D37" i="28"/>
  <c r="D8" i="40"/>
  <c r="G57" i="28" s="1"/>
  <c r="C41" i="40"/>
  <c r="C38" i="28" s="1"/>
  <c r="D41" i="40"/>
  <c r="D38" i="28" s="1"/>
  <c r="B41" i="40"/>
  <c r="B38" i="28" s="1"/>
  <c r="E66" i="40"/>
  <c r="E65" i="40"/>
  <c r="C65" i="40"/>
  <c r="D67" i="40"/>
  <c r="C67" i="40"/>
  <c r="D65" i="40"/>
  <c r="D9" i="40" l="1"/>
  <c r="G58" i="28" s="1"/>
  <c r="C42" i="40"/>
  <c r="C39" i="28" s="1"/>
  <c r="D42" i="40"/>
  <c r="D39" i="28" s="1"/>
  <c r="B42" i="40"/>
  <c r="B39" i="28" s="1"/>
  <c r="D10" i="40" l="1"/>
  <c r="G59" i="28" s="1"/>
  <c r="C43" i="40"/>
  <c r="C40" i="28" s="1"/>
  <c r="D43" i="40"/>
  <c r="D40" i="28" s="1"/>
  <c r="B43" i="40"/>
  <c r="B40" i="28" s="1"/>
  <c r="D11" i="40" l="1"/>
  <c r="G60" i="28" s="1"/>
  <c r="B44" i="40"/>
  <c r="B41" i="28" s="1"/>
  <c r="D44" i="40"/>
  <c r="D41" i="28" s="1"/>
  <c r="C44" i="40"/>
  <c r="C41" i="28" s="1"/>
  <c r="D12" i="40" l="1"/>
  <c r="G61" i="28" s="1"/>
  <c r="C45" i="40"/>
  <c r="C42" i="28" s="1"/>
  <c r="B45" i="40"/>
  <c r="B42" i="28" s="1"/>
  <c r="D45" i="40"/>
  <c r="D42" i="28" s="1"/>
  <c r="D13" i="40" l="1"/>
  <c r="G62" i="28" s="1"/>
  <c r="B46" i="40"/>
  <c r="B43" i="28" s="1"/>
  <c r="C46" i="40"/>
  <c r="C43" i="28" s="1"/>
  <c r="D46" i="40"/>
  <c r="D43" i="28" s="1"/>
  <c r="D14" i="40" l="1"/>
  <c r="G63" i="28" s="1"/>
  <c r="B47" i="40"/>
  <c r="B44" i="28" s="1"/>
  <c r="C47" i="40"/>
  <c r="C44" i="28" s="1"/>
  <c r="D47" i="40"/>
  <c r="D44" i="28" s="1"/>
  <c r="D15" i="40" l="1"/>
  <c r="G64" i="28" s="1"/>
  <c r="D48" i="40"/>
  <c r="D45" i="28" s="1"/>
  <c r="B48" i="40"/>
  <c r="B45" i="28" s="1"/>
  <c r="C48" i="40"/>
  <c r="C45" i="28" s="1"/>
  <c r="D16" i="40" l="1"/>
  <c r="G65" i="28" s="1"/>
  <c r="C49" i="40"/>
  <c r="C46" i="28" s="1"/>
  <c r="D49" i="40"/>
  <c r="D46" i="28" s="1"/>
  <c r="B49" i="40"/>
  <c r="B46" i="28" s="1"/>
  <c r="C50" i="40" l="1"/>
  <c r="C47" i="28" s="1"/>
  <c r="D50" i="40"/>
  <c r="D47" i="28" s="1"/>
  <c r="B50" i="40"/>
  <c r="B47" i="2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<sst xmlns="http://schemas.openxmlformats.org/spreadsheetml/2006/main" count="995" uniqueCount="367">
  <si>
    <t>Country bandings</t>
  </si>
  <si>
    <t>NB: Password. This sheet is locked (apart from the editable cells) to avoid accidental changes. To unlock, the password is "Equity"</t>
  </si>
  <si>
    <t>Instructions</t>
  </si>
  <si>
    <t>1. Enter your paper volumes in the Data Entry worksheet</t>
  </si>
  <si>
    <t>2. Enter your waiver/discount information in the Data Entry worksheet.</t>
  </si>
  <si>
    <t>Custom</t>
  </si>
  <si>
    <t>4. If you want to create Custom bands, be aware that the PPIs range from a nominal zero to a maximum of 1.37. You can set up bandings anywhere within this range, up to a maximum of 14 bands. Enter the lower limit of each band in the "From" column. The "To" column will update automatically. Set the PPI value that the band should take in the "Band value" column. Note that "Band values" don't have to fall within the limits set for the band (e.g. you could set a Band value of 0.4 for a band from 0.0-0.2). A warning will appear if it doesn’t, which you can ignore if that's the intention.</t>
  </si>
  <si>
    <t>Current settings</t>
  </si>
  <si>
    <t>Suggested settings for new services</t>
  </si>
  <si>
    <t>Example 4</t>
  </si>
  <si>
    <t>Example 8.</t>
  </si>
  <si>
    <t>From</t>
  </si>
  <si>
    <t>To</t>
  </si>
  <si>
    <t>Band</t>
  </si>
  <si>
    <t>Band value</t>
  </si>
  <si>
    <t>Error check</t>
  </si>
  <si>
    <t>A</t>
  </si>
  <si>
    <t>Example 4. Bandings in 0.2, band value takes upper limit</t>
  </si>
  <si>
    <t>B</t>
  </si>
  <si>
    <t>Example 8. Bandings in 0.2, upper limit, top band set to 1</t>
  </si>
  <si>
    <t>C</t>
  </si>
  <si>
    <t>D</t>
  </si>
  <si>
    <t>E</t>
  </si>
  <si>
    <t>F</t>
  </si>
  <si>
    <t>G</t>
  </si>
  <si>
    <t>H</t>
  </si>
  <si>
    <t>I</t>
  </si>
  <si>
    <t>J</t>
  </si>
  <si>
    <t>K</t>
  </si>
  <si>
    <t>L</t>
  </si>
  <si>
    <t>M</t>
  </si>
  <si>
    <t>N</t>
  </si>
  <si>
    <t>Currency exchange fluctuations</t>
  </si>
  <si>
    <t>Max</t>
  </si>
  <si>
    <t>Min</t>
  </si>
  <si>
    <t>Average</t>
  </si>
  <si>
    <t>Data entry</t>
  </si>
  <si>
    <t>Publications</t>
  </si>
  <si>
    <t>Enter the number of OA publications from each country. You will usually be interested in annual figures, so you could use either the most recent year for which you have full data, or an average over several years, or alternatively your projections for future years if you have those. Country names have been edited to match those used by Dimensions.ai for convenience. If matching to an existing list, watch out for things like Saint/St, Curacao/Curaçao, etc.</t>
  </si>
  <si>
    <t>Waivers</t>
  </si>
  <si>
    <t>Select:</t>
  </si>
  <si>
    <t>R4L</t>
  </si>
  <si>
    <t>Country</t>
  </si>
  <si>
    <t>Weighting with waiver</t>
  </si>
  <si>
    <t>Weighted number</t>
  </si>
  <si>
    <t>Custom waiver list</t>
  </si>
  <si>
    <t/>
  </si>
  <si>
    <t>Afghanistan</t>
  </si>
  <si>
    <t>Aland Islands</t>
  </si>
  <si>
    <t>Albania</t>
  </si>
  <si>
    <t>Algeria</t>
  </si>
  <si>
    <t>Andorra</t>
  </si>
  <si>
    <t>Angola</t>
  </si>
  <si>
    <t>Anguilla</t>
  </si>
  <si>
    <t>Antarctica</t>
  </si>
  <si>
    <t>Antigua and Barbuda</t>
  </si>
  <si>
    <t>Argentina</t>
  </si>
  <si>
    <t>Armenia</t>
  </si>
  <si>
    <t>Aruba</t>
  </si>
  <si>
    <t>Australia</t>
  </si>
  <si>
    <t>Austria</t>
  </si>
  <si>
    <t>Azerbaijan</t>
  </si>
  <si>
    <t>Bahamas</t>
  </si>
  <si>
    <t>Bahrain</t>
  </si>
  <si>
    <t>Bangladesh</t>
  </si>
  <si>
    <t>Barbados</t>
  </si>
  <si>
    <t>Belarus</t>
  </si>
  <si>
    <t>Belgium</t>
  </si>
  <si>
    <t>Belize</t>
  </si>
  <si>
    <t>Benin</t>
  </si>
  <si>
    <t>Bermuda</t>
  </si>
  <si>
    <t>Bhutan</t>
  </si>
  <si>
    <t>Bolivia</t>
  </si>
  <si>
    <t xml:space="preserve">Bonaire, Saint Eustatius and Saba </t>
  </si>
  <si>
    <t>Bosnia and Herzegovina</t>
  </si>
  <si>
    <t>Botswana</t>
  </si>
  <si>
    <t>Brazil</t>
  </si>
  <si>
    <t>British Indian Ocean Territory</t>
  </si>
  <si>
    <t>British Virgin Islands</t>
  </si>
  <si>
    <t>Brunei</t>
  </si>
  <si>
    <t>Bulgaria</t>
  </si>
  <si>
    <t>Burkina Faso</t>
  </si>
  <si>
    <t>Burundi</t>
  </si>
  <si>
    <t>Cabo Verde</t>
  </si>
  <si>
    <t>Cambodia</t>
  </si>
  <si>
    <t>Cameroon</t>
  </si>
  <si>
    <t>Canada</t>
  </si>
  <si>
    <t>Cayman Islands</t>
  </si>
  <si>
    <t>Central African Republic</t>
  </si>
  <si>
    <t>Chad</t>
  </si>
  <si>
    <t>Chile</t>
  </si>
  <si>
    <t>China</t>
  </si>
  <si>
    <t>Cocos Islands</t>
  </si>
  <si>
    <t>Colombia</t>
  </si>
  <si>
    <t>Comoros</t>
  </si>
  <si>
    <t>Cook Islands</t>
  </si>
  <si>
    <t>Costa Rica</t>
  </si>
  <si>
    <t>Croatia</t>
  </si>
  <si>
    <t>Cuba</t>
  </si>
  <si>
    <t>Curacao</t>
  </si>
  <si>
    <t>Cyprus</t>
  </si>
  <si>
    <t>Czechia</t>
  </si>
  <si>
    <t>Democratic Republic of the Congo</t>
  </si>
  <si>
    <t>Denmark</t>
  </si>
  <si>
    <t>Djibouti</t>
  </si>
  <si>
    <t>Dominica</t>
  </si>
  <si>
    <t>Dominican Republic</t>
  </si>
  <si>
    <t>Ecuador</t>
  </si>
  <si>
    <t>Egypt</t>
  </si>
  <si>
    <t>El Salvador</t>
  </si>
  <si>
    <t>Equatorial Guinea</t>
  </si>
  <si>
    <t>Eritrea</t>
  </si>
  <si>
    <t>Estonia</t>
  </si>
  <si>
    <t>Eswatini</t>
  </si>
  <si>
    <t>Ethiopia</t>
  </si>
  <si>
    <t>Falkland Islands</t>
  </si>
  <si>
    <t>Faroe Islands</t>
  </si>
  <si>
    <t>Fiji</t>
  </si>
  <si>
    <t>Finland</t>
  </si>
  <si>
    <t>France</t>
  </si>
  <si>
    <t>French Guiana</t>
  </si>
  <si>
    <t>French Polynesia</t>
  </si>
  <si>
    <t>French Southern Territories</t>
  </si>
  <si>
    <t>Gabon</t>
  </si>
  <si>
    <t>Gambia</t>
  </si>
  <si>
    <t>Georgia</t>
  </si>
  <si>
    <t>Germany</t>
  </si>
  <si>
    <t>Ghana</t>
  </si>
  <si>
    <t>Gibraltar</t>
  </si>
  <si>
    <t>Greece</t>
  </si>
  <si>
    <t>Greenland</t>
  </si>
  <si>
    <t>Grenada</t>
  </si>
  <si>
    <t>Guadeloupe</t>
  </si>
  <si>
    <t>Guatemala</t>
  </si>
  <si>
    <t>Guernsey</t>
  </si>
  <si>
    <t>Guinea</t>
  </si>
  <si>
    <t>Guinea-Bissau</t>
  </si>
  <si>
    <t>Guyana</t>
  </si>
  <si>
    <t>Haiti</t>
  </si>
  <si>
    <t>Honduras</t>
  </si>
  <si>
    <t>Hungary</t>
  </si>
  <si>
    <t>Iceland</t>
  </si>
  <si>
    <t>India</t>
  </si>
  <si>
    <t>Indonesia</t>
  </si>
  <si>
    <t>Iran</t>
  </si>
  <si>
    <t>Iraq</t>
  </si>
  <si>
    <t>Ireland</t>
  </si>
  <si>
    <t>Isle of Man</t>
  </si>
  <si>
    <t>Israel</t>
  </si>
  <si>
    <t>Italy</t>
  </si>
  <si>
    <t>Ivory Coast</t>
  </si>
  <si>
    <t>Jamaica</t>
  </si>
  <si>
    <t>Japan</t>
  </si>
  <si>
    <t>Jersey</t>
  </si>
  <si>
    <t>Jordan</t>
  </si>
  <si>
    <t>Kazakhstan</t>
  </si>
  <si>
    <t>Kenya</t>
  </si>
  <si>
    <t>Kiribati</t>
  </si>
  <si>
    <t>Kosovo</t>
  </si>
  <si>
    <t>Kuwait</t>
  </si>
  <si>
    <t>Kyrgyzstan</t>
  </si>
  <si>
    <t>Laos</t>
  </si>
  <si>
    <t>Latvia</t>
  </si>
  <si>
    <t>Lebanon</t>
  </si>
  <si>
    <t>Lesotho</t>
  </si>
  <si>
    <t>Liberia</t>
  </si>
  <si>
    <t>Libya</t>
  </si>
  <si>
    <t>Liechtenstein</t>
  </si>
  <si>
    <t>Lithuania</t>
  </si>
  <si>
    <t>Luxembourg</t>
  </si>
  <si>
    <t>Madagascar</t>
  </si>
  <si>
    <t>Malawi</t>
  </si>
  <si>
    <t>Malaysia</t>
  </si>
  <si>
    <t>Maldives</t>
  </si>
  <si>
    <t>Mali</t>
  </si>
  <si>
    <t>Malta</t>
  </si>
  <si>
    <t>Marshall Islands</t>
  </si>
  <si>
    <t>Martinique</t>
  </si>
  <si>
    <t>Mauritania</t>
  </si>
  <si>
    <t>Mauritius</t>
  </si>
  <si>
    <t>Mayotte</t>
  </si>
  <si>
    <t>Mexico</t>
  </si>
  <si>
    <t>Micronesia</t>
  </si>
  <si>
    <t>Moldova</t>
  </si>
  <si>
    <t>Monaco</t>
  </si>
  <si>
    <t>Mongolia</t>
  </si>
  <si>
    <t>Montenegro</t>
  </si>
  <si>
    <t>Montserrat</t>
  </si>
  <si>
    <t>Morocco</t>
  </si>
  <si>
    <t>Mozambique</t>
  </si>
  <si>
    <t>Myanmar</t>
  </si>
  <si>
    <t>Namibia</t>
  </si>
  <si>
    <t>Nauru</t>
  </si>
  <si>
    <t>Nepal</t>
  </si>
  <si>
    <t>Netherlands</t>
  </si>
  <si>
    <t>Netherlands Antilles</t>
  </si>
  <si>
    <t>New Caledonia</t>
  </si>
  <si>
    <t>New Zealand</t>
  </si>
  <si>
    <t>Nicaragua</t>
  </si>
  <si>
    <t>Niger</t>
  </si>
  <si>
    <t>Nigeria</t>
  </si>
  <si>
    <t>Niue</t>
  </si>
  <si>
    <t>Norfolk Island</t>
  </si>
  <si>
    <t>North Korea</t>
  </si>
  <si>
    <t>North Macedonia</t>
  </si>
  <si>
    <t>Norway</t>
  </si>
  <si>
    <t>Oman</t>
  </si>
  <si>
    <t>Pakistan</t>
  </si>
  <si>
    <t>Palau</t>
  </si>
  <si>
    <t>Palestinian Territory</t>
  </si>
  <si>
    <t>Panama</t>
  </si>
  <si>
    <t>Papua New Guinea</t>
  </si>
  <si>
    <t>Paraguay</t>
  </si>
  <si>
    <t>Peru</t>
  </si>
  <si>
    <t>Philippines</t>
  </si>
  <si>
    <t>Poland</t>
  </si>
  <si>
    <t>Portugal</t>
  </si>
  <si>
    <t>Qatar</t>
  </si>
  <si>
    <t>Republic of the Congo</t>
  </si>
  <si>
    <t>Reunion</t>
  </si>
  <si>
    <t>Romania</t>
  </si>
  <si>
    <t>Russia</t>
  </si>
  <si>
    <t>Rwanda</t>
  </si>
  <si>
    <t>Saint Barthelemy</t>
  </si>
  <si>
    <t>Saint Helena</t>
  </si>
  <si>
    <t>Saint Kitts and Nevis</t>
  </si>
  <si>
    <t>Saint Lucia</t>
  </si>
  <si>
    <t>Saint Martin</t>
  </si>
  <si>
    <t>Saint Vincent and the Grenadines</t>
  </si>
  <si>
    <t>Samoa</t>
  </si>
  <si>
    <t>San Marino</t>
  </si>
  <si>
    <t>Sao Tome and Principe</t>
  </si>
  <si>
    <t>Saudi Arabia</t>
  </si>
  <si>
    <t>Senegal</t>
  </si>
  <si>
    <t>Serbia</t>
  </si>
  <si>
    <t>Serbia and Montenegro</t>
  </si>
  <si>
    <t>Seychelles</t>
  </si>
  <si>
    <t>Sierra Leone</t>
  </si>
  <si>
    <t>Singapore</t>
  </si>
  <si>
    <t>Sint Maarten</t>
  </si>
  <si>
    <t>Slovakia</t>
  </si>
  <si>
    <t>Slovenia</t>
  </si>
  <si>
    <t>Solomon Islands</t>
  </si>
  <si>
    <t>Somalia</t>
  </si>
  <si>
    <t>South Africa</t>
  </si>
  <si>
    <t>South Korea</t>
  </si>
  <si>
    <t>South Sudan</t>
  </si>
  <si>
    <t>Spain</t>
  </si>
  <si>
    <t>Sri Lanka</t>
  </si>
  <si>
    <t>Sudan</t>
  </si>
  <si>
    <t>Suriname</t>
  </si>
  <si>
    <t>Svalbard and Jan Mayen</t>
  </si>
  <si>
    <t>Sweden</t>
  </si>
  <si>
    <t>Switzerland</t>
  </si>
  <si>
    <t>Syria</t>
  </si>
  <si>
    <t>Taiwan</t>
  </si>
  <si>
    <t>Tajikistan</t>
  </si>
  <si>
    <t>Tanzania</t>
  </si>
  <si>
    <t>Thailand</t>
  </si>
  <si>
    <t>Timor Leste</t>
  </si>
  <si>
    <t>Togo</t>
  </si>
  <si>
    <t>Tokelau</t>
  </si>
  <si>
    <t>Tonga</t>
  </si>
  <si>
    <t>Trinidad and Tobago</t>
  </si>
  <si>
    <t>Tunisia</t>
  </si>
  <si>
    <t>Turkey</t>
  </si>
  <si>
    <t>Turkmenistan</t>
  </si>
  <si>
    <t>Turks and Caicos Islands</t>
  </si>
  <si>
    <t>Tuvalu</t>
  </si>
  <si>
    <t>Uganda</t>
  </si>
  <si>
    <t>Ukraine</t>
  </si>
  <si>
    <t>United Arab Emirates</t>
  </si>
  <si>
    <t>United Kingdom</t>
  </si>
  <si>
    <t>United States</t>
  </si>
  <si>
    <t>Uruguay</t>
  </si>
  <si>
    <t>Uzbekistan</t>
  </si>
  <si>
    <t>Vanuatu</t>
  </si>
  <si>
    <t>Vatican</t>
  </si>
  <si>
    <t>Venezuela</t>
  </si>
  <si>
    <t>Vietnam</t>
  </si>
  <si>
    <t>Wallis and Futuna</t>
  </si>
  <si>
    <t>Western Sahara</t>
  </si>
  <si>
    <t>Yemen</t>
  </si>
  <si>
    <t>Zambia</t>
  </si>
  <si>
    <t>Zimbabwe</t>
  </si>
  <si>
    <t>Total</t>
  </si>
  <si>
    <t xml:space="preserve">% of total revised income </t>
  </si>
  <si>
    <t>Arbitrary APC</t>
  </si>
  <si>
    <t>Equivalent number of full price papers</t>
  </si>
  <si>
    <t>Total income</t>
  </si>
  <si>
    <t>Revised income</t>
  </si>
  <si>
    <t>New APC needed</t>
  </si>
  <si>
    <t>Increase</t>
  </si>
  <si>
    <t>GDP PPP</t>
  </si>
  <si>
    <t>Total $ at old rate</t>
  </si>
  <si>
    <t>Total income using band</t>
  </si>
  <si>
    <t>NB: When these figures are updated, USA and any other countries based on USA) need to be set as 0.9999999 in order for VLOOKUP to assign USA to the correct band.</t>
  </si>
  <si>
    <t>Country Name</t>
  </si>
  <si>
    <t>No. Pubs, 2022</t>
  </si>
  <si>
    <t>Local currency = $1</t>
  </si>
  <si>
    <t>Weighted value per $1</t>
  </si>
  <si>
    <t>2013</t>
  </si>
  <si>
    <t>2014</t>
  </si>
  <si>
    <t>2015</t>
  </si>
  <si>
    <t>2016</t>
  </si>
  <si>
    <t>2017</t>
  </si>
  <si>
    <t>2018</t>
  </si>
  <si>
    <t>2019</t>
  </si>
  <si>
    <t>2020</t>
  </si>
  <si>
    <t>2021</t>
  </si>
  <si>
    <t>2022</t>
  </si>
  <si>
    <t>Band A</t>
  </si>
  <si>
    <t>Bands A and B</t>
  </si>
  <si>
    <t>Bands A, B and C</t>
  </si>
  <si>
    <t>Proportion of income</t>
  </si>
  <si>
    <t>Annual XR change weighted by OA volume</t>
  </si>
  <si>
    <t>Fluctuations due to XR</t>
  </si>
  <si>
    <t>Projected income fluctuations due to XR changes</t>
  </si>
  <si>
    <t>Maximum</t>
  </si>
  <si>
    <t>Minimum</t>
  </si>
  <si>
    <t>A and B</t>
  </si>
  <si>
    <t>A,B and C</t>
  </si>
  <si>
    <t>Missing 2022 data</t>
  </si>
  <si>
    <t>Bands A-D</t>
  </si>
  <si>
    <t>Bands A-E</t>
  </si>
  <si>
    <t>Bands A-F</t>
  </si>
  <si>
    <t>Bands A-G</t>
  </si>
  <si>
    <t>Bands A-H</t>
  </si>
  <si>
    <t>Bands A-I</t>
  </si>
  <si>
    <t>Bands A-J</t>
  </si>
  <si>
    <t>Bands A-K</t>
  </si>
  <si>
    <t>Bands A-L</t>
  </si>
  <si>
    <t>Bands A-M</t>
  </si>
  <si>
    <t>Lacking full data</t>
  </si>
  <si>
    <t>Alpha</t>
  </si>
  <si>
    <t>Cumulative</t>
  </si>
  <si>
    <t>Income</t>
  </si>
  <si>
    <t>% income in Band</t>
  </si>
  <si>
    <t>Cum.</t>
  </si>
  <si>
    <t>A-D</t>
  </si>
  <si>
    <t>A-C</t>
  </si>
  <si>
    <t>A-E</t>
  </si>
  <si>
    <t>A-F</t>
  </si>
  <si>
    <t>A-G</t>
  </si>
  <si>
    <t>A-H</t>
  </si>
  <si>
    <t>A-I</t>
  </si>
  <si>
    <t>A-J</t>
  </si>
  <si>
    <t>A-K</t>
  </si>
  <si>
    <t>A-L</t>
  </si>
  <si>
    <t>A-M</t>
  </si>
  <si>
    <t>A-B</t>
  </si>
  <si>
    <r>
      <t xml:space="preserve">If you follow the R4L list for waivers and discounts, select "R4L" from the drop-down list in the green box to the right here. Otherwise, select "Custom" and enter the </t>
    </r>
    <r>
      <rPr>
        <i/>
        <sz val="11"/>
        <color theme="1"/>
        <rFont val="Arial"/>
        <family val="2"/>
      </rPr>
      <t>discounts</t>
    </r>
    <r>
      <rPr>
        <sz val="11"/>
        <color theme="1"/>
        <rFont val="Arial"/>
        <family val="2"/>
      </rPr>
      <t xml:space="preserve"> in the "Custom waiver list". E.g. if authors from Afghanistan qualify for a 30% discount, enter "30%" or "0.3". For a full waiver, enter "100%" or "1".</t>
    </r>
  </si>
  <si>
    <t>No. of papers</t>
  </si>
  <si>
    <t>Dummy data</t>
  </si>
  <si>
    <t xml:space="preserve">The existing data in the green columns should be deleted and replaced with your own data. They curently show the overall numbers (taken from Dimensions) for Gold OA papers worldwide in 2022, for demonstration purposes. </t>
  </si>
  <si>
    <t>Table 1. Enter custom settings here</t>
  </si>
  <si>
    <t>Table 2. Bands up to and including:</t>
  </si>
  <si>
    <t xml:space="preserve">Table 3. Proportion of OA income in each band </t>
  </si>
  <si>
    <t>Table 4. Bands up to and including:</t>
  </si>
  <si>
    <t>3. Choose an option for the band settings the drop-down in the box below this cell. There are several presets (see Appendix 3 in the paper for fuller details), or you can select "Custom" and enter your settings in Table 1 (the green box to the right).</t>
  </si>
  <si>
    <t>6. Scroll down to see the effect of banding settings on currency exhange considerations based on these parameters.</t>
  </si>
  <si>
    <t>5. To maintain present income with the current settings, the base price would need to increase by:</t>
  </si>
  <si>
    <t>7. Using the settings above and your paper volume data as already entered,Table 2 shows an estimate of the proportion of total OA income potentially affected by exchange rate fluctuations assuming that local pricing is used for specific groups of bands:</t>
  </si>
  <si>
    <t>8. These figures derived from the proportion of OA income that comes from each band, and the historical effects of fluctuations within those bands. These are broken down below for information.</t>
  </si>
  <si>
    <t>9. Table 3 shows the proportion of the total OA income that comes from each band, based on the banding settings above, and the cumulative income summing from Alpha upwards:</t>
  </si>
  <si>
    <t>10. Table 4 shows the minimum, maximum and average year-on-year currency fluctations weighted by OA volume, over a ten year period.</t>
  </si>
  <si>
    <t>11. The figures show what the shortfall or windfall would have been on income for the listed band and those below it if prices were set in local currency for those bands in the year before APCs were paid, assuming banding and PPI settings as chosen above: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</si>
</sst>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9" x14ac:knownFonts="1">
    <font>
      <sz val="11"/>
      <color theme="1"/>
      <name val="Arial"/>
      <charset val="134"/>
    </font>
    <font>
      <sz val="11"/>
      <color theme="1"/>
      <name val="Arial"/>
      <family val="2"/>
    </font>
    <font>
      <sz val="11"/>
      <color theme="1"/>
      <name val="Arial"/>
      <family val="2"/>
    </font>
    <font>
      <b/>
      <sz val="11"/>
      <color theme="1"/>
      <name val="Arial"/>
      <family val="2"/>
    </font>
    <font>
      <sz val="11"/>
      <name val="Arial"/>
      <family val="2"/>
    </font>
    <font>
      <b/>
      <sz val="14"/>
      <color theme="1"/>
      <name val="Arial"/>
      <family val="2"/>
    </font>
    <font>
      <sz val="11"/>
      <color theme="1"/>
      <name val="Calibri"/>
      <family val="2"/>
      <scheme val="minor"/>
    </font>
    <font>
      <i/>
      <sz val="11"/>
      <color theme="1"/>
      <name val="Arial"/>
      <family val="2"/>
    </font>
    <font>
      <b/>
      <sz val="11"/>
      <color theme="1"/>
      <name val="Arial"/>
      <family val="2"/>
    </font>
  </fonts>
  <fills count="10">
    <fill>
      <patternFill patternType="none"/>
    </fill>
    <fill>
      <patternFill patternType="gray125"/>
    </fill>
    <fill>
      <patternFill patternType="solid">
        <fgColor rgb="FF92D050"/>
        <bgColor indexed="64"/>
      </patternFill>
    </fill>
    <fill>
      <patternFill patternType="solid">
        <fgColor theme="9" tint="0.79995117038483843"/>
        <bgColor indexed="64"/>
      </patternFill>
    </fill>
    <fill>
      <patternFill patternType="solid">
        <fgColor theme="7" tint="0.79995117038483843"/>
        <bgColor indexed="64"/>
      </patternFill>
    </fill>
    <fill>
      <patternFill patternType="solid">
        <fgColor rgb="FFFF0000"/>
        <bgColor indexed="64"/>
      </patternFill>
    </fill>
    <fill>
      <patternFill patternType="solid">
        <fgColor theme="9" tint="0.59999389629810485"/>
        <bgColor indexed="64"/>
      </patternFill>
    </fill>
    <fill>
      <patternFill patternType="solid">
        <fgColor theme="8" tint="0.59999389629810485"/>
        <bgColor indexed="64"/>
      </patternFill>
    </fill>
    <fill>
      <patternFill patternType="solid">
        <fgColor rgb="FFFFCCCC"/>
        <bgColor indexed="64"/>
      </patternFill>
    </fill>
    <fill>
      <patternFill patternType="solid">
        <fgColor theme="7" tint="0.59999389629810485"/>
        <bgColor indexed="64"/>
      </patternFill>
    </fill>
  </fills>
  <borders count="19">
    <border>
      <left/>
      <right/>
      <top/>
      <bottom/>
      <diagonal/>
    </border>
    <border>
      <left style="thin">
        <color auto="1"/>
      </left>
      <right style="thin">
        <color auto="1"/>
      </right>
      <top style="thin">
        <color auto="1"/>
      </top>
      <bottom style="thin">
        <color auto="1"/>
      </bottom>
      <diagonal/>
    </border>
    <border>
      <left style="medium">
        <color auto="1"/>
      </left>
      <right/>
      <top style="medium">
        <color auto="1"/>
      </top>
      <bottom/>
      <diagonal/>
    </border>
    <border>
      <left style="medium">
        <color auto="1"/>
      </left>
      <right/>
      <top/>
      <bottom/>
      <diagonal/>
    </border>
    <border>
      <left style="medium">
        <color auto="1"/>
      </left>
      <right/>
      <top/>
      <bottom style="medium">
        <color auto="1"/>
      </bottom>
      <diagonal/>
    </border>
    <border>
      <left/>
      <right/>
      <top style="medium">
        <color auto="1"/>
      </top>
      <bottom/>
      <diagonal/>
    </border>
    <border>
      <left/>
      <right style="medium">
        <color auto="1"/>
      </right>
      <top style="medium">
        <color auto="1"/>
      </top>
      <bottom/>
      <diagonal/>
    </border>
    <border>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diagonal/>
    </border>
    <border>
      <left/>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right/>
      <top/>
      <bottom style="thin">
        <color indexed="64"/>
      </bottom>
      <diagonal/>
    </border>
    <border>
      <left/>
      <right/>
      <top style="thin">
        <color indexed="64"/>
      </top>
      <bottom style="thin">
        <color indexed="64"/>
      </bottom>
      <diagonal/>
    </border>
  </borders>
  <cellStyleXfs count="2">
    <xf numFmtId="0" fontId="0" fillId="0" borderId="0"/>
    <xf numFmtId="0" fontId="6" fillId="0" borderId="0"/>
  </cellStyleXfs>
  <cellXfs count="146">
    <xf numFmtId="0" fontId="0" fillId="0" borderId="0" xfId="0"/>
    <xf numFmtId="0" fontId="0" fillId="2" borderId="0" xfId="0" applyFill="1"/>
    <xf numFmtId="0" fontId="3" fillId="0" borderId="0" xfId="0" applyFont="1"/>
    <xf numFmtId="165" fontId="0" fillId="0" borderId="0" xfId="0" applyNumberFormat="1"/>
    <xf numFmtId="0" fontId="3" fillId="2" borderId="0" xfId="0" applyFont="1" applyFill="1"/>
    <xf numFmtId="0" fontId="0" fillId="0" borderId="1" xfId="0" applyBorder="1"/>
    <xf numFmtId="0" fontId="3" fillId="0" borderId="1" xfId="0" applyFont="1" applyBorder="1" applyAlignment="1">
      <alignment horizontal="right"/>
    </xf>
    <xf numFmtId="0" fontId="3" fillId="0" borderId="1" xfId="0" applyFont="1" applyBorder="1"/>
    <xf numFmtId="165" fontId="0" fillId="0" borderId="1" xfId="0" applyNumberFormat="1" applyBorder="1"/>
    <xf numFmtId="2" fontId="0" fillId="0" borderId="0" xfId="0" applyNumberFormat="1"/>
    <xf numFmtId="0" fontId="0" fillId="4" borderId="0" xfId="0" applyFill="1"/>
    <xf numFmtId="0" fontId="4" fillId="4" borderId="0" xfId="0" applyFont="1" applyFill="1"/>
    <xf numFmtId="3" fontId="0" fillId="0" borderId="0" xfId="0" applyNumberFormat="1"/>
    <xf numFmtId="165" fontId="0" fillId="2" borderId="0" xfId="0" applyNumberFormat="1" applyFill="1"/>
    <xf numFmtId="1" fontId="0" fillId="0" borderId="0" xfId="0" applyNumberFormat="1"/>
    <xf numFmtId="2" fontId="3" fillId="0" borderId="0" xfId="0" applyNumberFormat="1" applyFont="1"/>
    <xf numFmtId="2" fontId="0" fillId="5" borderId="0" xfId="0" applyNumberFormat="1" applyFill="1"/>
    <xf numFmtId="2" fontId="3" fillId="0" borderId="0" xfId="0" applyNumberFormat="1" applyFont="1" applyAlignment="1">
      <alignment horizontal="right"/>
    </xf>
    <xf numFmtId="0" fontId="3" fillId="0" borderId="0" xfId="0" applyFont="1" applyAlignment="1">
      <alignment horizontal="right"/>
    </xf>
    <xf numFmtId="0" fontId="0" fillId="5" borderId="0" xfId="0" applyFill="1"/>
    <xf numFmtId="2" fontId="0" fillId="0" borderId="6" xfId="0" applyNumberFormat="1" applyBorder="1"/>
    <xf numFmtId="165" fontId="0" fillId="0" borderId="7" xfId="0" applyNumberFormat="1" applyBorder="1"/>
    <xf numFmtId="0" fontId="0" fillId="0" borderId="8" xfId="0" applyBorder="1"/>
    <xf numFmtId="165" fontId="0" fillId="0" borderId="9" xfId="0" applyNumberFormat="1" applyBorder="1"/>
    <xf numFmtId="3" fontId="0" fillId="5" borderId="0" xfId="0" applyNumberFormat="1" applyFill="1"/>
    <xf numFmtId="4" fontId="0" fillId="0" borderId="0" xfId="0" applyNumberFormat="1" applyAlignment="1">
      <alignment horizontal="right"/>
    </xf>
    <xf numFmtId="3" fontId="3" fillId="0" borderId="0" xfId="0" applyNumberFormat="1" applyFont="1"/>
    <xf numFmtId="0" fontId="3" fillId="6" borderId="0" xfId="0" applyFont="1" applyFill="1"/>
    <xf numFmtId="164" fontId="0" fillId="0" borderId="0" xfId="0" applyNumberFormat="1"/>
    <xf numFmtId="0" fontId="5" fillId="6" borderId="0" xfId="0" applyFont="1" applyFill="1"/>
    <xf numFmtId="0" fontId="0" fillId="6" borderId="0" xfId="0" applyFill="1"/>
    <xf numFmtId="0" fontId="0" fillId="0" borderId="0" xfId="0" applyAlignment="1">
      <alignment wrapText="1"/>
    </xf>
    <xf numFmtId="0" fontId="0" fillId="2" borderId="0" xfId="0" applyFill="1" applyProtection="1">
      <protection locked="0"/>
    </xf>
    <xf numFmtId="164" fontId="3" fillId="0" borderId="0" xfId="0" applyNumberFormat="1" applyFont="1"/>
    <xf numFmtId="2" fontId="0" fillId="2" borderId="0" xfId="0" applyNumberFormat="1" applyFill="1" applyProtection="1">
      <protection locked="0"/>
    </xf>
    <xf numFmtId="0" fontId="0" fillId="0" borderId="0" xfId="0" applyAlignment="1">
      <alignment vertical="top" wrapText="1"/>
    </xf>
    <xf numFmtId="0" fontId="0" fillId="2" borderId="10" xfId="0" applyFill="1" applyBorder="1" applyProtection="1">
      <protection locked="0"/>
    </xf>
    <xf numFmtId="165" fontId="3" fillId="0" borderId="13" xfId="0" applyNumberFormat="1" applyFont="1" applyBorder="1"/>
    <xf numFmtId="0" fontId="3" fillId="6" borderId="11" xfId="0" applyFont="1" applyFill="1" applyBorder="1"/>
    <xf numFmtId="0" fontId="0" fillId="6" borderId="3" xfId="0" applyFill="1" applyBorder="1"/>
    <xf numFmtId="0" fontId="0" fillId="6" borderId="4" xfId="0" applyFill="1" applyBorder="1"/>
    <xf numFmtId="2" fontId="0" fillId="6" borderId="4" xfId="0" applyNumberFormat="1" applyFill="1" applyBorder="1"/>
    <xf numFmtId="0" fontId="0" fillId="6" borderId="2" xfId="0" applyFill="1" applyBorder="1"/>
    <xf numFmtId="0" fontId="3" fillId="6" borderId="14" xfId="0" applyFont="1" applyFill="1" applyBorder="1"/>
    <xf numFmtId="0" fontId="3" fillId="6" borderId="12" xfId="0" applyFont="1" applyFill="1" applyBorder="1"/>
    <xf numFmtId="2" fontId="0" fillId="6" borderId="8" xfId="0" applyNumberFormat="1" applyFill="1" applyBorder="1"/>
    <xf numFmtId="0" fontId="0" fillId="6" borderId="8" xfId="0" applyFill="1" applyBorder="1" applyAlignment="1">
      <alignment horizontal="right"/>
    </xf>
    <xf numFmtId="2" fontId="0" fillId="6" borderId="9" xfId="0" applyNumberFormat="1" applyFill="1" applyBorder="1" applyProtection="1">
      <protection locked="0"/>
    </xf>
    <xf numFmtId="0" fontId="3" fillId="6" borderId="10" xfId="0" applyFont="1" applyFill="1" applyBorder="1"/>
    <xf numFmtId="0" fontId="0" fillId="2" borderId="7" xfId="0" applyFill="1" applyBorder="1" applyProtection="1">
      <protection locked="0"/>
    </xf>
    <xf numFmtId="0" fontId="0" fillId="6" borderId="15" xfId="0" applyFill="1" applyBorder="1"/>
    <xf numFmtId="0" fontId="0" fillId="2" borderId="3" xfId="0" applyFill="1" applyBorder="1" applyProtection="1">
      <protection locked="0"/>
    </xf>
    <xf numFmtId="0" fontId="0" fillId="6" borderId="13" xfId="0" applyFill="1" applyBorder="1"/>
    <xf numFmtId="2" fontId="0" fillId="2" borderId="7" xfId="0" applyNumberFormat="1" applyFill="1" applyBorder="1" applyProtection="1">
      <protection locked="0"/>
    </xf>
    <xf numFmtId="2" fontId="0" fillId="2" borderId="9" xfId="0" applyNumberFormat="1" applyFill="1" applyBorder="1" applyProtection="1">
      <protection locked="0"/>
    </xf>
    <xf numFmtId="0" fontId="0" fillId="6" borderId="16" xfId="0" applyFill="1" applyBorder="1"/>
    <xf numFmtId="2" fontId="0" fillId="3" borderId="4" xfId="0" applyNumberFormat="1" applyFill="1" applyBorder="1"/>
    <xf numFmtId="2" fontId="0" fillId="3" borderId="8" xfId="0" applyNumberFormat="1" applyFill="1" applyBorder="1"/>
    <xf numFmtId="0" fontId="3" fillId="0" borderId="2" xfId="0" applyFont="1" applyBorder="1"/>
    <xf numFmtId="0" fontId="3" fillId="0" borderId="5" xfId="0" applyFont="1" applyBorder="1"/>
    <xf numFmtId="0" fontId="3" fillId="0" borderId="6" xfId="0" applyFont="1" applyBorder="1"/>
    <xf numFmtId="0" fontId="0" fillId="3" borderId="3" xfId="0" applyFill="1" applyBorder="1"/>
    <xf numFmtId="2" fontId="0" fillId="3" borderId="0" xfId="0" applyNumberFormat="1" applyFill="1"/>
    <xf numFmtId="0" fontId="8" fillId="4" borderId="0" xfId="0" applyFont="1" applyFill="1"/>
    <xf numFmtId="2" fontId="0" fillId="6" borderId="9" xfId="0" applyNumberFormat="1" applyFill="1" applyBorder="1"/>
    <xf numFmtId="0" fontId="2" fillId="0" borderId="0" xfId="0" applyFont="1"/>
    <xf numFmtId="3" fontId="0" fillId="2" borderId="0" xfId="0" applyNumberFormat="1" applyFill="1"/>
    <xf numFmtId="0" fontId="2" fillId="2" borderId="0" xfId="0" applyFont="1" applyFill="1"/>
    <xf numFmtId="0" fontId="0" fillId="8" borderId="0" xfId="0" applyFill="1"/>
    <xf numFmtId="0" fontId="8" fillId="8" borderId="0" xfId="0" applyFont="1" applyFill="1"/>
    <xf numFmtId="2" fontId="0" fillId="6" borderId="0" xfId="0" applyNumberFormat="1" applyFill="1"/>
    <xf numFmtId="0" fontId="3" fillId="6" borderId="11" xfId="0" applyFont="1" applyFill="1" applyBorder="1" applyAlignment="1">
      <alignment horizontal="center"/>
    </xf>
    <xf numFmtId="0" fontId="3" fillId="6" borderId="14" xfId="0" applyFont="1" applyFill="1" applyBorder="1" applyAlignment="1">
      <alignment horizontal="center"/>
    </xf>
    <xf numFmtId="0" fontId="8" fillId="6" borderId="10" xfId="0" applyFont="1" applyFill="1" applyBorder="1" applyAlignment="1">
      <alignment horizontal="center"/>
    </xf>
    <xf numFmtId="0" fontId="2" fillId="6" borderId="15" xfId="0" applyFont="1" applyFill="1" applyBorder="1" applyAlignment="1">
      <alignment horizontal="center"/>
    </xf>
    <xf numFmtId="0" fontId="8" fillId="3" borderId="2" xfId="0" applyFont="1" applyFill="1" applyBorder="1" applyAlignment="1">
      <alignment horizontal="right"/>
    </xf>
    <xf numFmtId="0" fontId="8" fillId="3" borderId="5" xfId="0" applyFont="1" applyFill="1" applyBorder="1" applyAlignment="1">
      <alignment horizontal="right"/>
    </xf>
    <xf numFmtId="0" fontId="8" fillId="3" borderId="6" xfId="0" applyFont="1" applyFill="1" applyBorder="1" applyAlignment="1">
      <alignment horizontal="right"/>
    </xf>
    <xf numFmtId="0" fontId="2" fillId="3" borderId="3" xfId="0" applyFont="1" applyFill="1" applyBorder="1" applyAlignment="1">
      <alignment horizontal="right"/>
    </xf>
    <xf numFmtId="165" fontId="0" fillId="3" borderId="0" xfId="0" applyNumberFormat="1" applyFill="1"/>
    <xf numFmtId="165" fontId="0" fillId="3" borderId="7" xfId="0" applyNumberFormat="1" applyFill="1" applyBorder="1"/>
    <xf numFmtId="0" fontId="2" fillId="3" borderId="4" xfId="0" applyFont="1" applyFill="1" applyBorder="1" applyAlignment="1">
      <alignment horizontal="right"/>
    </xf>
    <xf numFmtId="165" fontId="0" fillId="3" borderId="8" xfId="0" applyNumberFormat="1" applyFill="1" applyBorder="1"/>
    <xf numFmtId="165" fontId="0" fillId="3" borderId="9" xfId="0" applyNumberFormat="1" applyFill="1" applyBorder="1"/>
    <xf numFmtId="0" fontId="2" fillId="0" borderId="5" xfId="0" applyFont="1" applyBorder="1"/>
    <xf numFmtId="0" fontId="2" fillId="0" borderId="2" xfId="0" applyFont="1" applyBorder="1" applyAlignment="1">
      <alignment horizontal="right"/>
    </xf>
    <xf numFmtId="0" fontId="0" fillId="0" borderId="3" xfId="0" applyBorder="1" applyAlignment="1">
      <alignment horizontal="right"/>
    </xf>
    <xf numFmtId="0" fontId="0" fillId="0" borderId="4" xfId="0" applyBorder="1" applyAlignment="1">
      <alignment horizontal="right"/>
    </xf>
    <xf numFmtId="0" fontId="0" fillId="2" borderId="9" xfId="0" applyFill="1" applyBorder="1" applyProtection="1">
      <protection locked="0"/>
    </xf>
    <xf numFmtId="0" fontId="3" fillId="3" borderId="2" xfId="0" applyFont="1" applyFill="1" applyBorder="1"/>
    <xf numFmtId="165" fontId="3" fillId="3" borderId="5" xfId="0" applyNumberFormat="1" applyFont="1" applyFill="1" applyBorder="1"/>
    <xf numFmtId="0" fontId="3" fillId="3" borderId="5" xfId="0" applyFont="1" applyFill="1" applyBorder="1"/>
    <xf numFmtId="0" fontId="3" fillId="3" borderId="6" xfId="0" applyFont="1" applyFill="1" applyBorder="1"/>
    <xf numFmtId="0" fontId="2" fillId="3" borderId="3" xfId="0" applyFont="1" applyFill="1" applyBorder="1"/>
    <xf numFmtId="0" fontId="2" fillId="3" borderId="4" xfId="0" applyFont="1" applyFill="1" applyBorder="1"/>
    <xf numFmtId="2" fontId="0" fillId="6" borderId="5" xfId="0" applyNumberFormat="1" applyFill="1" applyBorder="1"/>
    <xf numFmtId="0" fontId="0" fillId="6" borderId="5" xfId="0" applyFill="1" applyBorder="1" applyAlignment="1">
      <alignment horizontal="right"/>
    </xf>
    <xf numFmtId="2" fontId="0" fillId="6" borderId="6" xfId="0" applyNumberFormat="1" applyFill="1" applyBorder="1"/>
    <xf numFmtId="0" fontId="0" fillId="6" borderId="0" xfId="0" applyFill="1" applyAlignment="1">
      <alignment horizontal="right"/>
    </xf>
    <xf numFmtId="2" fontId="0" fillId="6" borderId="7" xfId="0" applyNumberFormat="1" applyFill="1" applyBorder="1"/>
    <xf numFmtId="2" fontId="0" fillId="6" borderId="13" xfId="0" applyNumberFormat="1" applyFill="1" applyBorder="1" applyAlignment="1">
      <alignment horizontal="center"/>
    </xf>
    <xf numFmtId="2" fontId="0" fillId="6" borderId="16" xfId="0" applyNumberFormat="1" applyFill="1" applyBorder="1" applyAlignment="1">
      <alignment horizontal="center"/>
    </xf>
    <xf numFmtId="0" fontId="2" fillId="2" borderId="3" xfId="0" applyFont="1" applyFill="1" applyBorder="1" applyProtection="1">
      <protection locked="0"/>
    </xf>
    <xf numFmtId="0" fontId="0" fillId="2" borderId="6" xfId="0" applyFill="1" applyBorder="1" applyProtection="1">
      <protection locked="0"/>
    </xf>
    <xf numFmtId="0" fontId="2" fillId="2" borderId="4" xfId="0" applyFont="1" applyFill="1" applyBorder="1" applyProtection="1">
      <protection locked="0"/>
    </xf>
    <xf numFmtId="0" fontId="3" fillId="7" borderId="11" xfId="0" applyFont="1" applyFill="1" applyBorder="1"/>
    <xf numFmtId="165" fontId="3" fillId="7" borderId="12" xfId="0" applyNumberFormat="1" applyFont="1" applyFill="1" applyBorder="1"/>
    <xf numFmtId="0" fontId="8" fillId="7" borderId="0" xfId="0" applyFont="1" applyFill="1" applyAlignment="1">
      <alignment wrapText="1"/>
    </xf>
    <xf numFmtId="0" fontId="8" fillId="7" borderId="11" xfId="0" applyFont="1" applyFill="1" applyBorder="1"/>
    <xf numFmtId="0" fontId="3" fillId="7" borderId="14" xfId="0" applyFont="1" applyFill="1" applyBorder="1"/>
    <xf numFmtId="0" fontId="3" fillId="7" borderId="12" xfId="0" applyFont="1" applyFill="1" applyBorder="1"/>
    <xf numFmtId="0" fontId="0" fillId="7" borderId="3" xfId="0" applyFill="1" applyBorder="1"/>
    <xf numFmtId="165" fontId="0" fillId="7" borderId="0" xfId="0" applyNumberFormat="1" applyFill="1"/>
    <xf numFmtId="165" fontId="0" fillId="7" borderId="7" xfId="0" applyNumberFormat="1" applyFill="1" applyBorder="1"/>
    <xf numFmtId="0" fontId="0" fillId="7" borderId="4" xfId="0" applyFill="1" applyBorder="1"/>
    <xf numFmtId="165" fontId="0" fillId="7" borderId="8" xfId="0" applyNumberFormat="1" applyFill="1" applyBorder="1"/>
    <xf numFmtId="165" fontId="0" fillId="7" borderId="9" xfId="0" applyNumberFormat="1" applyFill="1" applyBorder="1"/>
    <xf numFmtId="0" fontId="8" fillId="0" borderId="0" xfId="0" applyFont="1" applyAlignment="1">
      <alignment wrapText="1"/>
    </xf>
    <xf numFmtId="0" fontId="8" fillId="0" borderId="0" xfId="0" applyFont="1"/>
    <xf numFmtId="0" fontId="0" fillId="9" borderId="0" xfId="0" applyFill="1"/>
    <xf numFmtId="0" fontId="8" fillId="9" borderId="11" xfId="0" applyFont="1" applyFill="1" applyBorder="1"/>
    <xf numFmtId="0" fontId="8" fillId="9" borderId="14" xfId="0" applyFont="1" applyFill="1" applyBorder="1"/>
    <xf numFmtId="0" fontId="8" fillId="9" borderId="12" xfId="0" applyFont="1" applyFill="1" applyBorder="1"/>
    <xf numFmtId="0" fontId="2" fillId="9" borderId="2" xfId="0" applyFont="1" applyFill="1" applyBorder="1"/>
    <xf numFmtId="165" fontId="0" fillId="9" borderId="5" xfId="0" applyNumberFormat="1" applyFill="1" applyBorder="1"/>
    <xf numFmtId="0" fontId="0" fillId="9" borderId="5" xfId="0" applyFill="1" applyBorder="1"/>
    <xf numFmtId="165" fontId="0" fillId="9" borderId="6" xfId="0" applyNumberFormat="1" applyFill="1" applyBorder="1"/>
    <xf numFmtId="0" fontId="2" fillId="9" borderId="3" xfId="0" applyFont="1" applyFill="1" applyBorder="1"/>
    <xf numFmtId="165" fontId="0" fillId="9" borderId="0" xfId="0" applyNumberFormat="1" applyFill="1"/>
    <xf numFmtId="165" fontId="0" fillId="9" borderId="7" xfId="0" applyNumberFormat="1" applyFill="1" applyBorder="1"/>
    <xf numFmtId="0" fontId="2" fillId="9" borderId="4" xfId="0" applyFont="1" applyFill="1" applyBorder="1"/>
    <xf numFmtId="165" fontId="0" fillId="9" borderId="8" xfId="0" applyNumberFormat="1" applyFill="1" applyBorder="1"/>
    <xf numFmtId="0" fontId="0" fillId="9" borderId="8" xfId="0" applyFill="1" applyBorder="1"/>
    <xf numFmtId="165" fontId="0" fillId="9" borderId="9" xfId="0" applyNumberFormat="1" applyFill="1" applyBorder="1"/>
    <xf numFmtId="0" fontId="3" fillId="9" borderId="14" xfId="0" applyFont="1" applyFill="1" applyBorder="1"/>
    <xf numFmtId="0" fontId="3" fillId="9" borderId="12" xfId="0" applyFont="1" applyFill="1" applyBorder="1"/>
    <xf numFmtId="0" fontId="0" fillId="9" borderId="3" xfId="0" applyFill="1" applyBorder="1"/>
    <xf numFmtId="0" fontId="0" fillId="9" borderId="4" xfId="0" applyFill="1" applyBorder="1"/>
    <xf numFmtId="0" fontId="1" fillId="0" borderId="0" xfId="0" applyFont="1" applyAlignment="1">
      <alignment wrapText="1"/>
    </xf>
    <xf numFmtId="0" fontId="5" fillId="6" borderId="17" xfId="0" applyFont="1" applyFill="1" applyBorder="1"/>
    <xf numFmtId="0" fontId="0" fillId="6" borderId="17" xfId="0" applyFill="1" applyBorder="1"/>
    <xf numFmtId="0" fontId="3" fillId="6" borderId="17" xfId="0" applyFont="1" applyFill="1" applyBorder="1"/>
    <xf numFmtId="0" fontId="5" fillId="9" borderId="18" xfId="0" applyFont="1" applyFill="1" applyBorder="1"/>
    <xf numFmtId="0" fontId="0" fillId="9" borderId="18" xfId="0" applyFill="1" applyBorder="1"/>
    <xf numFmtId="0" fontId="3" fillId="9" borderId="18" xfId="0" applyFont="1" applyFill="1" applyBorder="1"/>
    <xf numFmtId="0" fontId="3" fillId="0" borderId="0" xfId="0" applyFont="1" applyAlignment="1">
      <alignment horizontal="center"/>
    </xf>
  </cellXfs>
  <cellStyles count="2">
    <cellStyle name="Normal" xfId="0" builtinId="0"/>
    <cellStyle name="Normal 2" xfId="1" xr:uid="{00000000-0005-0000-0000-000001000000}"/>
  </cellStyles>
  <dxfs count="0"/>
  <tableStyles count="0" defaultTableStyle="TableStyleMedium2" defaultPivotStyle="PivotStyleLight16"/>
  <colors>
    <mruColors>
      <color rgb="FFFFCCCC"/>
      <color rgb="FFFF6699"/>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eetMetadata" Target="metadata.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8" tint="0.59999389629810485"/>
  </sheetPr>
  <dimension ref="A1:AD83"/>
  <sheetViews>
    <sheetView tabSelected="1" topLeftCell="A71" zoomScaleNormal="100" workbookViewId="0">
      <selection activeCell="A10" sqref="A10"/>
    </sheetView>
  </sheetViews>
  <sheetFormatPr baseColWidth="10" defaultColWidth="9" defaultRowHeight="14" x14ac:dyDescent="0.15"/>
  <cols>
    <col min="1" max="1" width="105.83203125" customWidth="1"/>
    <col min="2" max="2" width="8.1640625" customWidth="1"/>
    <col min="3" max="3" width="8" customWidth="1"/>
    <col min="4" max="4" width="10.33203125" customWidth="1"/>
    <col min="5" max="5" width="9" customWidth="1"/>
    <col min="6" max="6" width="10.6640625" hidden="1" customWidth="1"/>
    <col min="7" max="8" width="10.6640625" customWidth="1"/>
    <col min="11" max="11" width="10.1640625" customWidth="1"/>
    <col min="12" max="12" width="10.6640625" customWidth="1"/>
    <col min="13" max="13" width="13.1640625" customWidth="1"/>
    <col min="14" max="14" width="11.1640625" hidden="1" customWidth="1"/>
    <col min="15" max="15" width="9" hidden="1" customWidth="1"/>
    <col min="16" max="16" width="11.1640625" hidden="1" customWidth="1"/>
    <col min="17" max="19" width="9" hidden="1" customWidth="1"/>
    <col min="20" max="20" width="10.6640625" hidden="1" customWidth="1"/>
    <col min="21" max="23" width="9" hidden="1" customWidth="1"/>
    <col min="24" max="24" width="11.33203125" hidden="1" customWidth="1"/>
    <col min="25" max="30" width="9" hidden="1" customWidth="1"/>
  </cols>
  <sheetData>
    <row r="1" spans="1:29" s="141" customFormat="1" ht="18" x14ac:dyDescent="0.2">
      <c r="A1" s="139" t="s">
        <v>0</v>
      </c>
      <c r="B1" s="140" t="s">
        <v>1</v>
      </c>
      <c r="C1" s="140"/>
      <c r="D1" s="140"/>
      <c r="E1" s="140"/>
      <c r="F1" s="140"/>
      <c r="G1" s="140"/>
      <c r="H1" s="140"/>
      <c r="I1" s="140"/>
      <c r="J1" s="140"/>
      <c r="K1" s="140"/>
      <c r="L1" s="140"/>
      <c r="M1" s="140"/>
      <c r="N1" s="140"/>
      <c r="O1" s="140"/>
      <c r="P1" s="140"/>
      <c r="Q1" s="140"/>
      <c r="R1" s="140"/>
      <c r="S1" s="140"/>
      <c r="T1" s="140"/>
      <c r="U1" s="140"/>
      <c r="V1" s="140"/>
      <c r="W1" s="140"/>
      <c r="X1" s="140"/>
      <c r="Y1" s="140"/>
      <c r="Z1" s="140"/>
      <c r="AA1" s="140"/>
      <c r="AB1" s="140"/>
      <c r="AC1" s="140"/>
    </row>
    <row r="3" spans="1:29" x14ac:dyDescent="0.15">
      <c r="A3" s="2" t="s">
        <v>2</v>
      </c>
      <c r="B3" s="2"/>
      <c r="C3" s="2"/>
    </row>
    <row r="4" spans="1:29" ht="9.75" customHeight="1" x14ac:dyDescent="0.15">
      <c r="A4" s="2"/>
      <c r="B4" s="2"/>
      <c r="C4" s="2"/>
    </row>
    <row r="5" spans="1:29" x14ac:dyDescent="0.15">
      <c r="A5" t="s">
        <v>3</v>
      </c>
      <c r="B5" s="2"/>
      <c r="C5" s="2"/>
    </row>
    <row r="6" spans="1:29" x14ac:dyDescent="0.15">
      <c r="A6" t="s">
        <v>4</v>
      </c>
      <c r="B6" s="2"/>
      <c r="C6" s="2"/>
    </row>
    <row r="7" spans="1:29" ht="30.75" customHeight="1" x14ac:dyDescent="0.15">
      <c r="A7" s="35" t="s">
        <v>359</v>
      </c>
      <c r="B7" s="2"/>
      <c r="C7" s="2"/>
    </row>
    <row r="8" spans="1:29" ht="18.75" customHeight="1" x14ac:dyDescent="0.15">
      <c r="A8" s="36" t="s">
        <v>19</v>
      </c>
      <c r="B8" s="2"/>
      <c r="C8" s="2"/>
    </row>
    <row r="9" spans="1:29" ht="7.5" customHeight="1" x14ac:dyDescent="0.15">
      <c r="B9" s="2"/>
      <c r="C9" s="2"/>
    </row>
    <row r="10" spans="1:29" ht="76.5" customHeight="1" x14ac:dyDescent="0.15">
      <c r="A10" s="35" t="s">
        <v>6</v>
      </c>
      <c r="B10" s="31"/>
      <c r="C10" s="31"/>
    </row>
    <row r="11" spans="1:29" ht="9" customHeight="1" x14ac:dyDescent="0.15">
      <c r="A11" s="31"/>
      <c r="B11" s="31"/>
      <c r="C11" s="31"/>
    </row>
    <row r="12" spans="1:29" ht="15" thickBot="1" x14ac:dyDescent="0.2">
      <c r="D12" s="2" t="s">
        <v>7</v>
      </c>
      <c r="J12" s="2" t="s">
        <v>355</v>
      </c>
      <c r="N12" s="2" t="s">
        <v>8</v>
      </c>
      <c r="R12" s="2" t="s">
        <v>9</v>
      </c>
      <c r="V12" s="2" t="s">
        <v>10</v>
      </c>
      <c r="Z12" t="s">
        <v>5</v>
      </c>
    </row>
    <row r="13" spans="1:29" ht="15" thickBot="1" x14ac:dyDescent="0.2">
      <c r="A13" s="105" t="s">
        <v>361</v>
      </c>
      <c r="B13" s="106">
        <f>Main!B13-1</f>
        <v>0.22986795281822925</v>
      </c>
      <c r="C13" s="37"/>
      <c r="D13" s="71" t="s">
        <v>11</v>
      </c>
      <c r="E13" s="72" t="s">
        <v>12</v>
      </c>
      <c r="F13" s="72" t="s">
        <v>13</v>
      </c>
      <c r="G13" s="72" t="s">
        <v>14</v>
      </c>
      <c r="H13" s="73" t="s">
        <v>13</v>
      </c>
      <c r="J13" s="38" t="s">
        <v>11</v>
      </c>
      <c r="K13" s="43" t="s">
        <v>12</v>
      </c>
      <c r="L13" s="44" t="s">
        <v>14</v>
      </c>
      <c r="M13" s="48" t="s">
        <v>15</v>
      </c>
      <c r="N13" s="58" t="s">
        <v>11</v>
      </c>
      <c r="O13" s="59" t="s">
        <v>12</v>
      </c>
      <c r="P13" s="60" t="s">
        <v>14</v>
      </c>
      <c r="R13" s="58" t="s">
        <v>11</v>
      </c>
      <c r="S13" s="59" t="s">
        <v>12</v>
      </c>
      <c r="T13" s="60" t="s">
        <v>14</v>
      </c>
      <c r="V13" s="58" t="s">
        <v>11</v>
      </c>
      <c r="W13" s="59" t="s">
        <v>12</v>
      </c>
      <c r="X13" s="60" t="s">
        <v>14</v>
      </c>
      <c r="Z13" t="s">
        <v>8</v>
      </c>
    </row>
    <row r="14" spans="1:29" x14ac:dyDescent="0.15">
      <c r="D14" s="42">
        <v>0</v>
      </c>
      <c r="E14" s="95">
        <f t="shared" ref="E14:E17" si="0">IF(D14="","",IF(D15="",$D$27,D15))</f>
        <v>0.2</v>
      </c>
      <c r="F14" s="96" t="s">
        <v>16</v>
      </c>
      <c r="G14" s="97">
        <f t="array" ref="G14">_xlfn.IFS($A$8="Custom",IF(L14,L14,""),$A$8="Suggested settings for new services",IF(P14,P14,""),$A$8="Example 4. Bandings in 0.2, band value takes upper limit",IF(T14,T14,""),$A$8="Example 8. Bandings in 0.2, upper limit, top band set to 1",IF(X14,X14,""))</f>
        <v>0.2</v>
      </c>
      <c r="H14" s="74" t="s">
        <v>334</v>
      </c>
      <c r="J14" s="42">
        <v>0</v>
      </c>
      <c r="K14" s="95">
        <f t="shared" ref="K14:K27" si="1">IF(J14="","",IF(J15,J15,$D$27))</f>
        <v>0.2</v>
      </c>
      <c r="L14" s="103">
        <v>0.2</v>
      </c>
      <c r="M14" s="50" t="str">
        <f t="shared" ref="M14:M27" si="2">IF(AND(K14&gt;=L14,K14&gt;=J14),"","NB: band value is outside range")</f>
        <v/>
      </c>
      <c r="N14" s="61">
        <v>0</v>
      </c>
      <c r="O14" s="62">
        <f t="shared" ref="O14:O27" si="3">IF(N14="","",IF(N15,N15,$D$27))</f>
        <v>0.4</v>
      </c>
      <c r="P14" s="49">
        <v>0.2</v>
      </c>
      <c r="R14" s="61">
        <v>0</v>
      </c>
      <c r="S14" s="62">
        <f t="shared" ref="S14:S27" si="4">IF(R14="","",IF(R15,R15,$D$27))</f>
        <v>0.2</v>
      </c>
      <c r="T14" s="49">
        <v>0.2</v>
      </c>
      <c r="V14" s="61">
        <v>0</v>
      </c>
      <c r="W14" s="62">
        <f t="shared" ref="W14:W27" si="5">IF(V14="","",IF(V15,V15,$D$27))</f>
        <v>0.2</v>
      </c>
      <c r="X14" s="49">
        <v>0.2</v>
      </c>
      <c r="Z14" t="s">
        <v>17</v>
      </c>
    </row>
    <row r="15" spans="1:29" x14ac:dyDescent="0.15">
      <c r="A15" t="s">
        <v>360</v>
      </c>
      <c r="D15" s="39">
        <f t="array" ref="D15">_xlfn.IFS($A$8="Custom",IF(J15,J15,""),$A$8="Suggested settings for new services",IF(N15,N15,""),$A$8="Example 4. Bandings in 0.2, band value takes upper limit",IF(R15,R15,""),$A$8="Example 8. Bandings in 0.2, upper limit, top band set to 1",IF(V15,V15,""))</f>
        <v>0.2</v>
      </c>
      <c r="E15" s="70">
        <f t="shared" si="0"/>
        <v>0.4</v>
      </c>
      <c r="F15" s="98" t="s">
        <v>18</v>
      </c>
      <c r="G15" s="99" cm="1">
        <f t="array" ref="G15">_xlfn.IFS($A$8="Custom",IF(J15,L15,""),$A$8="Suggested settings for new services",IF(P15,P15,""),$A$8="Example 4. Bandings in 0.2, band value takes upper limit",IF(T15,T15,""),$A$8="Example 8. Bandings in 0.2, upper limit, top band set to 1",IF(X15,X15,""))</f>
        <v>0.4</v>
      </c>
      <c r="H15" s="100" t="str" cm="1">
        <f t="array" ref="H15">_xlfn.IFS($A$8="Custom",IF(J15="","","Beta"),$A$8="Suggested settings for new services","Beta",$A$8="Example 4. Bandings in 0.2, band value takes upper limit","Beta",$A$8="Example 8. Bandings in 0.2, upper limit, top band set to 1","Beta")</f>
        <v>Beta</v>
      </c>
      <c r="J15" s="102">
        <v>0.2</v>
      </c>
      <c r="K15" s="70">
        <f t="shared" si="1"/>
        <v>0.4</v>
      </c>
      <c r="L15" s="49">
        <v>0.4</v>
      </c>
      <c r="M15" s="52" t="str">
        <f t="shared" si="2"/>
        <v/>
      </c>
      <c r="N15" s="51">
        <v>0.4</v>
      </c>
      <c r="O15" s="62">
        <f t="shared" si="3"/>
        <v>0.6</v>
      </c>
      <c r="P15" s="49">
        <v>0.5</v>
      </c>
      <c r="R15" s="51">
        <v>0.2</v>
      </c>
      <c r="S15" s="62">
        <f t="shared" si="4"/>
        <v>0.4</v>
      </c>
      <c r="T15" s="49">
        <v>0.4</v>
      </c>
      <c r="V15" s="51">
        <v>0.2</v>
      </c>
      <c r="W15" s="62">
        <f t="shared" si="5"/>
        <v>0.4</v>
      </c>
      <c r="X15" s="49">
        <v>0.4</v>
      </c>
      <c r="Z15" t="s">
        <v>19</v>
      </c>
    </row>
    <row r="16" spans="1:29" x14ac:dyDescent="0.15">
      <c r="D16" s="39">
        <f t="array" ref="D16">_xlfn.IFS($A$8="Custom",IF(J16,J16,""),$A$8="Suggested settings for new services",IF(N16,N16,""),$A$8="Example 4. Bandings in 0.2, band value takes upper limit",IF(R16,R16,""),$A$8="Example 8. Bandings in 0.2, upper limit, top band set to 1",IF(V16,V16,""))</f>
        <v>0.4</v>
      </c>
      <c r="E16" s="70">
        <f t="shared" si="0"/>
        <v>0.6</v>
      </c>
      <c r="F16" s="98" t="s">
        <v>20</v>
      </c>
      <c r="G16" s="99" cm="1">
        <f t="array" ref="G16">_xlfn.IFS($A$8="Custom",IF(J16,L16,""),$A$8="Suggested settings for new services",IF(P16,P16,""),$A$8="Example 4. Bandings in 0.2, band value takes upper limit",IF(T16,T16,""),$A$8="Example 8. Bandings in 0.2, upper limit, top band set to 1",IF(X16,X16,""))</f>
        <v>0.6</v>
      </c>
      <c r="H16" s="100" t="str" cm="1">
        <f t="array" ref="H16">_xlfn.IFS($A$8="Custom",IF(J16="","","Gamma"),$A$8="Suggested settings for new services","Gamma",$A$8="Example 4. Bandings in 0.2, band value takes upper limit","Gamma",$A$8="Example 8. Bandings in 0.2, upper limit, top band set to 1","Gamma")</f>
        <v>Gamma</v>
      </c>
      <c r="J16" s="102">
        <v>0.4</v>
      </c>
      <c r="K16" s="70">
        <f t="shared" si="1"/>
        <v>0.6</v>
      </c>
      <c r="L16" s="49">
        <v>0.5</v>
      </c>
      <c r="M16" s="52" t="str">
        <f t="shared" si="2"/>
        <v/>
      </c>
      <c r="N16" s="51">
        <v>0.6</v>
      </c>
      <c r="O16" s="62">
        <f t="shared" si="3"/>
        <v>0.8</v>
      </c>
      <c r="P16" s="49">
        <v>0.8</v>
      </c>
      <c r="R16" s="51">
        <v>0.4</v>
      </c>
      <c r="S16" s="62">
        <f t="shared" si="4"/>
        <v>0.6</v>
      </c>
      <c r="T16" s="49">
        <v>0.6</v>
      </c>
      <c r="V16" s="51">
        <v>0.4</v>
      </c>
      <c r="W16" s="62">
        <f t="shared" si="5"/>
        <v>0.6</v>
      </c>
      <c r="X16" s="49">
        <v>0.6</v>
      </c>
    </row>
    <row r="17" spans="1:29" x14ac:dyDescent="0.15">
      <c r="D17" s="39">
        <f t="array" ref="D17">_xlfn.IFS($A$8="Custom",IF(J17,J17,""),$A$8="Suggested settings for new services",IF(N17,N17,""),$A$8="Example 4. Bandings in 0.2, band value takes upper limit",IF(R17,R17,""),$A$8="Example 8. Bandings in 0.2, upper limit, top band set to 1",IF(V17,V17,""))</f>
        <v>0.6</v>
      </c>
      <c r="E17" s="70">
        <f t="shared" si="0"/>
        <v>0.8</v>
      </c>
      <c r="F17" s="98" t="s">
        <v>21</v>
      </c>
      <c r="G17" s="99" cm="1">
        <f t="array" ref="G17">_xlfn.IFS($A$8="Custom",IF(J17,L17,""),$A$8="Suggested settings for new services",IF(P17,P17,""),$A$8="Example 4. Bandings in 0.2, band value takes upper limit",IF(T17,T17,""),$A$8="Example 8. Bandings in 0.2, upper limit, top band set to 1",IF(X17,X17,""))</f>
        <v>0.8</v>
      </c>
      <c r="H17" s="100" t="str" cm="1">
        <f t="array" ref="H17">_xlfn.IFS($A$8="Custom",IF(J17="","","Delta"),$A$8="Suggested settings for new services","Delta",$A$8="Example 4. Bandings in 0.2, band value takes upper limit","Delta",$A$8="Example 8. Bandings in 0.2, upper limit, top band set to 1","Delta")</f>
        <v>Delta</v>
      </c>
      <c r="J17" s="102">
        <v>0.6</v>
      </c>
      <c r="K17" s="70">
        <f t="shared" si="1"/>
        <v>0.8</v>
      </c>
      <c r="L17" s="49">
        <v>0.8</v>
      </c>
      <c r="M17" s="52" t="str">
        <f t="shared" si="2"/>
        <v/>
      </c>
      <c r="N17" s="51">
        <v>0.8</v>
      </c>
      <c r="O17" s="62">
        <f t="shared" si="3"/>
        <v>1.37</v>
      </c>
      <c r="P17" s="49">
        <v>1</v>
      </c>
      <c r="R17" s="51">
        <v>0.6</v>
      </c>
      <c r="S17" s="62">
        <f t="shared" si="4"/>
        <v>0.8</v>
      </c>
      <c r="T17" s="49">
        <v>0.8</v>
      </c>
      <c r="V17" s="51">
        <v>0.6</v>
      </c>
      <c r="W17" s="62">
        <f t="shared" si="5"/>
        <v>0.8</v>
      </c>
      <c r="X17" s="49">
        <v>0.8</v>
      </c>
    </row>
    <row r="18" spans="1:29" x14ac:dyDescent="0.15">
      <c r="D18" s="39">
        <f t="array" ref="D18">_xlfn.IFS($A$8="Custom",IF(J18,J18,""),$A$8="Suggested settings for new services",IF(N18,N18,""),$A$8="Example 4. Bandings in 0.2, band value takes upper limit",IF(R18,R18,""),$A$8="Example 8. Bandings in 0.2, upper limit, top band set to 1",IF(V18,V18,""))</f>
        <v>0.8</v>
      </c>
      <c r="E18" s="70">
        <f t="shared" ref="E18:E26" si="6">IF(D18="","",IF(D19="",$D$27,D19))</f>
        <v>1</v>
      </c>
      <c r="F18" s="98" t="s">
        <v>22</v>
      </c>
      <c r="G18" s="99" cm="1">
        <f t="array" ref="G18">_xlfn.IFS($A$8="Custom",IF(J18,L18,""),$A$8="Suggested settings for new services",IF(P18,P18,""),$A$8="Example 4. Bandings in 0.2, band value takes upper limit",IF(T18,T18,""),$A$8="Example 8. Bandings in 0.2, upper limit, top band set to 1",IF(X18,X18,""))</f>
        <v>1</v>
      </c>
      <c r="H18" s="100" t="str" cm="1">
        <f t="array" ref="H18">_xlfn.IFS($A$8="Custom",IF(J18="","","Epsilon"),$A$8="Suggested settings for new services","",$A$8="Example 4. Bandings in 0.2, band value takes upper limit","Epsilon",$A$8="Example 8. Bandings in 0.2, upper limit, top band set to 1","Epsilon")</f>
        <v>Epsilon</v>
      </c>
      <c r="J18" s="102">
        <v>0.8</v>
      </c>
      <c r="K18" s="70">
        <f t="shared" si="1"/>
        <v>1</v>
      </c>
      <c r="L18" s="49">
        <v>0.9</v>
      </c>
      <c r="M18" s="52" t="str">
        <f t="shared" si="2"/>
        <v/>
      </c>
      <c r="N18" s="51"/>
      <c r="O18" s="62" t="str">
        <f t="shared" si="3"/>
        <v/>
      </c>
      <c r="P18" s="49"/>
      <c r="R18" s="51">
        <v>0.8</v>
      </c>
      <c r="S18" s="62">
        <f t="shared" si="4"/>
        <v>1</v>
      </c>
      <c r="T18" s="49">
        <v>1</v>
      </c>
      <c r="V18" s="51">
        <v>0.8</v>
      </c>
      <c r="W18" s="62">
        <f t="shared" si="5"/>
        <v>1</v>
      </c>
      <c r="X18" s="49">
        <v>1</v>
      </c>
    </row>
    <row r="19" spans="1:29" x14ac:dyDescent="0.15">
      <c r="D19" s="39">
        <f t="array" ref="D19">_xlfn.IFS($A$8="Custom",IF(J19,J19,""),$A$8="Suggested settings for new services",IF(N19,N19,""),$A$8="Example 4. Bandings in 0.2, band value takes upper limit",IF(R19,R19,""),$A$8="Example 8. Bandings in 0.2, upper limit, top band set to 1",IF(V19,V19,""))</f>
        <v>1</v>
      </c>
      <c r="E19" s="70">
        <f t="shared" si="6"/>
        <v>1.37</v>
      </c>
      <c r="F19" s="98" t="s">
        <v>23</v>
      </c>
      <c r="G19" s="99" cm="1">
        <f t="array" ref="G19">_xlfn.IFS($A$8="Custom",IF(J19,L19,""),$A$8="Suggested settings for new services",IF(P19,P19,""),$A$8="Example 4. Bandings in 0.2, band value takes upper limit",IF(T19,T19,""),$A$8="Example 8. Bandings in 0.2, upper limit, top band set to 1",IF(X19,X19,""))</f>
        <v>1</v>
      </c>
      <c r="H19" s="100" t="str" cm="1">
        <f t="array" ref="H19">_xlfn.IFS($A$8="Custom",IF(J19="","","Zeta"),$A$8="Suggested settings for new services","",$A$8="Example 4. Bandings in 0.2, band value takes upper limit","Zeta",$A$8="Example 8. Bandings in 0.2, upper limit, top band set to 1","Zeta")</f>
        <v>Zeta</v>
      </c>
      <c r="J19" s="102">
        <v>1</v>
      </c>
      <c r="K19" s="70">
        <f t="shared" si="1"/>
        <v>1.2</v>
      </c>
      <c r="L19" s="49">
        <v>1</v>
      </c>
      <c r="M19" s="52" t="str">
        <f t="shared" si="2"/>
        <v/>
      </c>
      <c r="N19" s="51"/>
      <c r="O19" s="62" t="str">
        <f t="shared" si="3"/>
        <v/>
      </c>
      <c r="P19" s="49"/>
      <c r="R19" s="51">
        <v>1</v>
      </c>
      <c r="S19" s="62">
        <f t="shared" si="4"/>
        <v>1.2</v>
      </c>
      <c r="T19" s="49">
        <v>1.2</v>
      </c>
      <c r="V19" s="51">
        <v>1</v>
      </c>
      <c r="W19" s="62">
        <f t="shared" si="5"/>
        <v>1.37</v>
      </c>
      <c r="X19" s="49">
        <v>1</v>
      </c>
    </row>
    <row r="20" spans="1:29" x14ac:dyDescent="0.15">
      <c r="D20" s="39" t="str">
        <f t="array" ref="D20">_xlfn.IFS($A$8="Custom",IF(J20,J20,""),$A$8="Suggested settings for new services",IF(N20,N20,""),$A$8="Example 4. Bandings in 0.2, band value takes upper limit",IF(R20,R20,""),$A$8="Example 8. Bandings in 0.2, upper limit, top band set to 1",IF(V20,V20,""))</f>
        <v/>
      </c>
      <c r="E20" s="70" t="str">
        <f t="shared" si="6"/>
        <v/>
      </c>
      <c r="F20" s="98" t="s">
        <v>24</v>
      </c>
      <c r="G20" s="99" t="str" cm="1">
        <f t="array" ref="G20">_xlfn.IFS($A$8="Custom",IF(J20,L20,""),$A$8="Suggested settings for new services",IF(P20,P20,""),$A$8="Example 4. Bandings in 0.2, band value takes upper limit",IF(T20,T20,""),$A$8="Example 8. Bandings in 0.2, upper limit, top band set to 1",IF(X20,X20,""))</f>
        <v/>
      </c>
      <c r="H20" s="100" t="str" cm="1">
        <f t="array" ref="H20">_xlfn.IFS($A$8="Custom",IF(J20="","","Eta"),$A$8="Suggested settings for new services","",$A$8="Example 4. Bandings in 0.2, band value takes upper limit","Eta",$A$8="Example 8. Bandings in 0.2, upper limit, top band set to 1","")</f>
        <v/>
      </c>
      <c r="J20" s="102">
        <v>1.2</v>
      </c>
      <c r="K20" s="70">
        <f t="shared" si="1"/>
        <v>1.37</v>
      </c>
      <c r="L20" s="49">
        <v>1</v>
      </c>
      <c r="M20" s="52" t="str">
        <f t="shared" si="2"/>
        <v/>
      </c>
      <c r="N20" s="51"/>
      <c r="O20" s="62" t="str">
        <f t="shared" si="3"/>
        <v/>
      </c>
      <c r="P20" s="49"/>
      <c r="R20" s="51">
        <v>1.2</v>
      </c>
      <c r="S20" s="62">
        <f t="shared" si="4"/>
        <v>1.37</v>
      </c>
      <c r="T20" s="49">
        <v>1.37</v>
      </c>
      <c r="V20" s="51"/>
      <c r="W20" s="62" t="str">
        <f t="shared" si="5"/>
        <v/>
      </c>
      <c r="X20" s="49"/>
    </row>
    <row r="21" spans="1:29" x14ac:dyDescent="0.15">
      <c r="D21" s="39" t="str">
        <f t="array" ref="D21">_xlfn.IFS($A$8="Custom",IF(J21,J21,""),$A$8="Suggested settings for new services",IF(N21,N21,""),$A$8="Example 4. Bandings in 0.2, band value takes upper limit",IF(R21,R21,""),$A$8="Example 8. Bandings in 0.2, upper limit, top band set to 1",IF(V21,V21,""))</f>
        <v/>
      </c>
      <c r="E21" s="70" t="str">
        <f t="shared" si="6"/>
        <v/>
      </c>
      <c r="F21" s="98" t="s">
        <v>25</v>
      </c>
      <c r="G21" s="99" t="str" cm="1">
        <f t="array" ref="G21">_xlfn.IFS($A$8="Custom",IF(J21,L21,""),$A$8="Suggested settings for new services",IF(P21,P21,""),$A$8="Example 4. Bandings in 0.2, band value takes upper limit",IF(T21,T21,""),$A$8="Example 8. Bandings in 0.2, upper limit, top band set to 1",IF(X21,X21,""))</f>
        <v/>
      </c>
      <c r="H21" s="100" t="str" cm="1">
        <f t="array" ref="H21">_xlfn.IFS($A$8="Custom",IF(J21="","","Theta"),$A$8="Suggested settings for new services","",$A$8="Example 4. Bandings in 0.2, band value takes upper limit","",$A$8="Example 8. Bandings in 0.2, upper limit, top band set to 1","")</f>
        <v/>
      </c>
      <c r="J21" s="102"/>
      <c r="K21" s="70" t="str">
        <f t="shared" si="1"/>
        <v/>
      </c>
      <c r="L21" s="49"/>
      <c r="M21" s="52" t="str">
        <f t="shared" si="2"/>
        <v/>
      </c>
      <c r="N21" s="51"/>
      <c r="O21" s="62" t="str">
        <f t="shared" si="3"/>
        <v/>
      </c>
      <c r="P21" s="49"/>
      <c r="R21" s="51"/>
      <c r="S21" s="62" t="str">
        <f t="shared" si="4"/>
        <v/>
      </c>
      <c r="T21" s="49"/>
      <c r="V21" s="51"/>
      <c r="W21" s="62" t="str">
        <f t="shared" si="5"/>
        <v/>
      </c>
      <c r="X21" s="49"/>
    </row>
    <row r="22" spans="1:29" x14ac:dyDescent="0.15">
      <c r="D22" s="39" t="str">
        <f t="array" ref="D22">_xlfn.IFS($A$8="Custom",IF(J22,J22,""),$A$8="Suggested settings for new services",IF(N22,N22,""),$A$8="Example 4. Bandings in 0.2, band value takes upper limit",IF(R22,R22,""),$A$8="Example 8. Bandings in 0.2, upper limit, top band set to 1",IF(V22,V22,""))</f>
        <v/>
      </c>
      <c r="E22" s="70" t="str">
        <f t="shared" si="6"/>
        <v/>
      </c>
      <c r="F22" s="98" t="s">
        <v>26</v>
      </c>
      <c r="G22" s="99" t="str" cm="1">
        <f t="array" ref="G22">_xlfn.IFS($A$8="Custom",IF(J22,L22,""),$A$8="Suggested settings for new services",IF(P22,P22,""),$A$8="Example 4. Bandings in 0.2, band value takes upper limit",IF(T22,T22,""),$A$8="Example 8. Bandings in 0.2, upper limit, top band set to 1",IF(X22,X22,""))</f>
        <v/>
      </c>
      <c r="H22" s="100" t="str" cm="1">
        <f t="array" ref="H22">_xlfn.IFS($A$8="Custom",IF(J22="","","Iota"),$A$8="Suggested settings for new services","",$A$8="Example 4. Bandings in 0.2, band value takes upper limit","",$A$8="Example 8. Bandings in 0.2, upper limit, top band set to 1","")</f>
        <v/>
      </c>
      <c r="J22" s="102"/>
      <c r="K22" s="70" t="str">
        <f t="shared" si="1"/>
        <v/>
      </c>
      <c r="L22" s="49"/>
      <c r="M22" s="52" t="str">
        <f t="shared" si="2"/>
        <v/>
      </c>
      <c r="N22" s="51"/>
      <c r="O22" s="62" t="str">
        <f t="shared" si="3"/>
        <v/>
      </c>
      <c r="P22" s="49"/>
      <c r="R22" s="51"/>
      <c r="S22" s="62" t="str">
        <f t="shared" si="4"/>
        <v/>
      </c>
      <c r="T22" s="49"/>
      <c r="V22" s="51"/>
      <c r="W22" s="62" t="str">
        <f t="shared" si="5"/>
        <v/>
      </c>
      <c r="X22" s="49"/>
    </row>
    <row r="23" spans="1:29" x14ac:dyDescent="0.15">
      <c r="D23" s="39" t="str">
        <f t="array" ref="D23">_xlfn.IFS($A$8="Custom",IF(J23,J23,""),$A$8="Suggested settings for new services",IF(N23,N23,""),$A$8="Example 4. Bandings in 0.2, band value takes upper limit",IF(R23,R23,""),$A$8="Example 8. Bandings in 0.2, upper limit, top band set to 1",IF(V23,V23,""))</f>
        <v/>
      </c>
      <c r="E23" s="70" t="str">
        <f t="shared" si="6"/>
        <v/>
      </c>
      <c r="F23" s="98" t="s">
        <v>27</v>
      </c>
      <c r="G23" s="99" t="str" cm="1">
        <f t="array" ref="G23">_xlfn.IFS($A$8="Custom",IF(J23,L23,""),$A$8="Suggested settings for new services",IF(P23,P23,""),$A$8="Example 4. Bandings in 0.2, band value takes upper limit",IF(T23,T23,""),$A$8="Example 8. Bandings in 0.2, upper limit, top band set to 1",IF(X23,X23,""))</f>
        <v/>
      </c>
      <c r="H23" s="100" t="str" cm="1">
        <f t="array" ref="H23">_xlfn.IFS($A$8="Custom",IF(J23="","","Kappa"),$A$8="Suggested settings for new services","",$A$8="Example 4. Bandings in 0.2, band value takes upper limit","",$A$8="Example 8. Bandings in 0.2, upper limit, top band set to 1","")</f>
        <v/>
      </c>
      <c r="J23" s="102"/>
      <c r="K23" s="70" t="str">
        <f t="shared" si="1"/>
        <v/>
      </c>
      <c r="L23" s="49"/>
      <c r="M23" s="52" t="str">
        <f t="shared" si="2"/>
        <v/>
      </c>
      <c r="N23" s="51"/>
      <c r="O23" s="62" t="str">
        <f t="shared" si="3"/>
        <v/>
      </c>
      <c r="P23" s="53"/>
      <c r="R23" s="51"/>
      <c r="S23" s="62" t="str">
        <f t="shared" si="4"/>
        <v/>
      </c>
      <c r="T23" s="53"/>
      <c r="V23" s="51"/>
      <c r="W23" s="62" t="str">
        <f t="shared" si="5"/>
        <v/>
      </c>
      <c r="X23" s="53"/>
    </row>
    <row r="24" spans="1:29" x14ac:dyDescent="0.15">
      <c r="D24" s="39" t="str">
        <f t="array" ref="D24">_xlfn.IFS($A$8="Custom",IF(J24,J24,""),$A$8="Suggested settings for new services",IF(N24,N24,""),$A$8="Example 4. Bandings in 0.2, band value takes upper limit",IF(R24,R24,""),$A$8="Example 8. Bandings in 0.2, upper limit, top band set to 1",IF(V24,V24,""))</f>
        <v/>
      </c>
      <c r="E24" s="70" t="str">
        <f t="shared" si="6"/>
        <v/>
      </c>
      <c r="F24" s="98" t="s">
        <v>28</v>
      </c>
      <c r="G24" s="99" t="str" cm="1">
        <f t="array" ref="G24">_xlfn.IFS($A$8="Custom",IF(J24,L24,""),$A$8="Suggested settings for new services",IF(P24,P24,""),$A$8="Example 4. Bandings in 0.2, band value takes upper limit",IF(T24,T24,""),$A$8="Example 8. Bandings in 0.2, upper limit, top band set to 1",IF(X24,X24,""))</f>
        <v/>
      </c>
      <c r="H24" s="100" t="str" cm="1">
        <f t="array" ref="H24">_xlfn.IFS($A$8="Custom",IF(J24="","","Lambda"),$A$8="Suggested settings for new services","",$A$8="Example 4. Bandings in 0.2, band value takes upper limit","",$A$8="Example 8. Bandings in 0.2, upper limit, top band set to 1","")</f>
        <v/>
      </c>
      <c r="J24" s="102"/>
      <c r="K24" s="70" t="str">
        <f t="shared" si="1"/>
        <v/>
      </c>
      <c r="L24" s="49"/>
      <c r="M24" s="52" t="str">
        <f t="shared" si="2"/>
        <v/>
      </c>
      <c r="N24" s="51"/>
      <c r="O24" s="62" t="str">
        <f t="shared" si="3"/>
        <v/>
      </c>
      <c r="P24" s="49"/>
      <c r="R24" s="51"/>
      <c r="S24" s="62" t="str">
        <f t="shared" si="4"/>
        <v/>
      </c>
      <c r="T24" s="49"/>
      <c r="V24" s="51"/>
      <c r="W24" s="62" t="str">
        <f t="shared" si="5"/>
        <v/>
      </c>
      <c r="X24" s="49"/>
    </row>
    <row r="25" spans="1:29" x14ac:dyDescent="0.15">
      <c r="D25" s="39" t="str">
        <f t="array" ref="D25">_xlfn.IFS($A$8="Custom",IF(J25,J25,""),$A$8="Suggested settings for new services",IF(N25,N25,""),$A$8="Example 4. Bandings in 0.2, band value takes upper limit",IF(R25,R25,""),$A$8="Example 8. Bandings in 0.2, upper limit, top band set to 1",IF(V25,V25,""))</f>
        <v/>
      </c>
      <c r="E25" s="70" t="str">
        <f t="shared" si="6"/>
        <v/>
      </c>
      <c r="F25" s="98" t="s">
        <v>29</v>
      </c>
      <c r="G25" s="99" t="str" cm="1">
        <f t="array" ref="G25">_xlfn.IFS($A$8="Custom",IF(J25,L25,""),$A$8="Suggested settings for new services",IF(P25,P25,""),$A$8="Example 4. Bandings in 0.2, band value takes upper limit",IF(T25,T25,""),$A$8="Example 8. Bandings in 0.2, upper limit, top band set to 1",IF(X25,X25,""))</f>
        <v/>
      </c>
      <c r="H25" s="100" t="str" cm="1">
        <f t="array" ref="H25">_xlfn.IFS($A$8="Custom",IF(J25="","","Mu"),$A$8="Suggested settings for new services","",$A$8="Example 4. Bandings in 0.2, band value takes upper limit","",$A$8="Example 8. Bandings in 0.2, upper limit, top band set to 1","")</f>
        <v/>
      </c>
      <c r="J25" s="102"/>
      <c r="K25" s="70" t="str">
        <f t="shared" si="1"/>
        <v/>
      </c>
      <c r="L25" s="49"/>
      <c r="M25" s="52" t="str">
        <f t="shared" si="2"/>
        <v/>
      </c>
      <c r="N25" s="51"/>
      <c r="O25" s="62" t="str">
        <f t="shared" si="3"/>
        <v/>
      </c>
      <c r="P25" s="49"/>
      <c r="R25" s="51"/>
      <c r="S25" s="62" t="str">
        <f t="shared" si="4"/>
        <v/>
      </c>
      <c r="T25" s="49"/>
      <c r="V25" s="51"/>
      <c r="W25" s="62" t="str">
        <f t="shared" si="5"/>
        <v/>
      </c>
      <c r="X25" s="49"/>
    </row>
    <row r="26" spans="1:29" ht="15" thickBot="1" x14ac:dyDescent="0.2">
      <c r="D26" s="40" t="str">
        <f t="array" ref="D26">_xlfn.IFS($A$8="Custom",IF(J26,J26,""),$A$8="Suggested settings for new services",IF(N26,N26,""),$A$8="Example 4. Bandings in 0.2, band value takes upper limit",IF(R26,R26,""),$A$8="Example 8. Bandings in 0.2, upper limit, top band set to 1",IF(V26,V26,""))</f>
        <v/>
      </c>
      <c r="E26" s="45" t="str">
        <f t="shared" si="6"/>
        <v/>
      </c>
      <c r="F26" s="46" t="s">
        <v>30</v>
      </c>
      <c r="G26" s="64" t="str" cm="1">
        <f t="array" ref="G26">_xlfn.IFS($A$8="Custom",IF(J26,L26,""),$A$8="Suggested settings for new services",IF(P26,P26,""),$A$8="Example 4. Bandings in 0.2, band value takes upper limit",IF(T26,T26,""),$A$8="Example 8. Bandings in 0.2, upper limit, top band set to 1",IF(X26,X26,""))</f>
        <v/>
      </c>
      <c r="H26" s="101" t="str" cm="1">
        <f t="array" ref="H26">_xlfn.IFS($A$8="Custom",IF(J26="","","Nu"),$A$8="Suggested settings for new services","",$A$8="Example 4. Bandings in 0.2, band value takes upper limit","",$A$8="Example 8. Bandings in 0.2, upper limit, top band set to 1","")</f>
        <v/>
      </c>
      <c r="J26" s="104"/>
      <c r="K26" s="45" t="str">
        <f t="shared" si="1"/>
        <v/>
      </c>
      <c r="L26" s="88"/>
      <c r="M26" s="55" t="str">
        <f t="shared" si="2"/>
        <v/>
      </c>
      <c r="N26" s="51"/>
      <c r="O26" s="62" t="str">
        <f t="shared" si="3"/>
        <v/>
      </c>
      <c r="P26" s="53"/>
      <c r="R26" s="51"/>
      <c r="S26" s="62" t="str">
        <f t="shared" si="4"/>
        <v/>
      </c>
      <c r="T26" s="53"/>
      <c r="V26" s="51"/>
      <c r="W26" s="62" t="str">
        <f t="shared" si="5"/>
        <v/>
      </c>
      <c r="X26" s="53"/>
    </row>
    <row r="27" spans="1:29" ht="15" hidden="1" thickBot="1" x14ac:dyDescent="0.2">
      <c r="D27" s="41">
        <v>1.37</v>
      </c>
      <c r="E27" s="45">
        <f t="shared" ref="E27" si="7">IF(D27="","",IF(D28&gt;0,D28,$D$27))</f>
        <v>1.37</v>
      </c>
      <c r="F27" s="46" t="s">
        <v>31</v>
      </c>
      <c r="G27" s="47">
        <f>IF(L27,L27,"")</f>
        <v>1.36641585826874</v>
      </c>
      <c r="H27" s="100" t="str" cm="1">
        <f t="array" ref="H27">_xlfn.IFS($A$8="Custom",IF(J27="","","Eta"),$A$8="Suggested settings for new services","",$A$8="Example 4. Bandings in 0.2, band value takes upper limit","Eta",$A$8="Example 8. Bandings in 0.2, upper limit, top band set to 1","")</f>
        <v/>
      </c>
      <c r="J27" s="51">
        <v>1.9</v>
      </c>
      <c r="K27" s="57">
        <f t="shared" si="1"/>
        <v>1.37</v>
      </c>
      <c r="L27" s="57">
        <v>1.36641585826874</v>
      </c>
      <c r="M27" t="str">
        <f t="shared" si="2"/>
        <v>NB: band value is outside range</v>
      </c>
      <c r="N27" s="56">
        <v>1.37</v>
      </c>
      <c r="O27" s="57">
        <f t="shared" si="3"/>
        <v>1.37</v>
      </c>
      <c r="P27" s="54">
        <v>1.36641585826874</v>
      </c>
      <c r="R27" s="56">
        <v>1.37</v>
      </c>
      <c r="S27" s="57">
        <f t="shared" si="4"/>
        <v>1.37</v>
      </c>
      <c r="T27" s="54">
        <v>1.36641585826874</v>
      </c>
      <c r="V27" s="56">
        <v>1.37</v>
      </c>
      <c r="W27" s="57">
        <f t="shared" si="5"/>
        <v>1.37</v>
      </c>
      <c r="X27" s="54">
        <v>1.36641585826874</v>
      </c>
    </row>
    <row r="29" spans="1:29" s="144" customFormat="1" ht="18" x14ac:dyDescent="0.2">
      <c r="A29" s="142" t="s">
        <v>32</v>
      </c>
      <c r="B29" s="143"/>
      <c r="C29" s="143"/>
      <c r="D29" s="143"/>
      <c r="E29" s="143"/>
      <c r="F29" s="143"/>
      <c r="G29" s="143"/>
      <c r="H29" s="143"/>
      <c r="I29" s="143"/>
      <c r="J29" s="143"/>
      <c r="K29" s="143"/>
      <c r="L29" s="143"/>
      <c r="M29" s="143"/>
      <c r="N29" s="143"/>
      <c r="O29" s="143"/>
      <c r="P29" s="143"/>
      <c r="Q29" s="143"/>
      <c r="R29" s="143"/>
      <c r="S29" s="143"/>
      <c r="T29" s="143"/>
      <c r="U29" s="143"/>
      <c r="V29" s="143"/>
      <c r="W29" s="143"/>
      <c r="X29" s="143"/>
      <c r="Y29" s="143"/>
      <c r="Z29" s="143"/>
      <c r="AA29" s="143"/>
      <c r="AB29" s="143"/>
      <c r="AC29" s="143"/>
    </row>
    <row r="32" spans="1:29" ht="45" x14ac:dyDescent="0.15">
      <c r="A32" s="107" t="s">
        <v>362</v>
      </c>
    </row>
    <row r="33" spans="1:4" ht="15" thickBot="1" x14ac:dyDescent="0.2">
      <c r="A33" s="117"/>
    </row>
    <row r="34" spans="1:4" ht="15" thickBot="1" x14ac:dyDescent="0.2">
      <c r="A34" s="108" t="s">
        <v>356</v>
      </c>
      <c r="B34" s="109" t="s">
        <v>33</v>
      </c>
      <c r="C34" s="109" t="s">
        <v>34</v>
      </c>
      <c r="D34" s="110" t="s">
        <v>35</v>
      </c>
    </row>
    <row r="35" spans="1:4" x14ac:dyDescent="0.15">
      <c r="A35" s="111" t="str">
        <f t="shared" ref="A35:A47" si="8">H14</f>
        <v>Alpha</v>
      </c>
      <c r="B35" s="112">
        <f>IF(A35="","",'XR calcs main'!B38)</f>
        <v>1.5706580629749905E-4</v>
      </c>
      <c r="C35" s="112">
        <f>IF(A35="","",'XR calcs main'!C38)</f>
        <v>-1.5084647138816464E-3</v>
      </c>
      <c r="D35" s="113">
        <f>IF(A35="","",'XR calcs main'!D38)</f>
        <v>-3.0792985808742639E-4</v>
      </c>
    </row>
    <row r="36" spans="1:4" x14ac:dyDescent="0.15">
      <c r="A36" s="111" t="str">
        <f t="shared" si="8"/>
        <v>Beta</v>
      </c>
      <c r="B36" s="112">
        <f>IF(A36="","",'XR calcs main'!B39)</f>
        <v>-2.1474952023473213E-3</v>
      </c>
      <c r="C36" s="112">
        <f>IF(A36="","",'XR calcs main'!C39)</f>
        <v>-1.1897151039569478E-2</v>
      </c>
      <c r="D36" s="113">
        <f>IF(A36="","",'XR calcs main'!D39)</f>
        <v>-6.0505011991260444E-3</v>
      </c>
    </row>
    <row r="37" spans="1:4" x14ac:dyDescent="0.15">
      <c r="A37" s="111" t="str">
        <f t="shared" si="8"/>
        <v>Gamma</v>
      </c>
      <c r="B37" s="112">
        <f>IF(A37="","",'XR calcs main'!B40)</f>
        <v>-2.2628727073637977E-3</v>
      </c>
      <c r="C37" s="112">
        <f>IF(A37="","",'XR calcs main'!C40)</f>
        <v>-2.5530843561248306E-2</v>
      </c>
      <c r="D37" s="113">
        <f>IF(A37="","",'XR calcs main'!D40)</f>
        <v>-1.0254351389611208E-2</v>
      </c>
    </row>
    <row r="38" spans="1:4" x14ac:dyDescent="0.15">
      <c r="A38" s="111" t="str">
        <f t="shared" si="8"/>
        <v>Delta</v>
      </c>
      <c r="B38" s="112">
        <f>IF(A38="","",'XR calcs main'!B41)</f>
        <v>8.2024521066891582E-3</v>
      </c>
      <c r="C38" s="112">
        <f>IF(A38="","",'XR calcs main'!C41)</f>
        <v>-5.771956814438875E-2</v>
      </c>
      <c r="D38" s="113">
        <f>IF(A38="","",'XR calcs main'!D41)</f>
        <v>-1.9375569604036965E-2</v>
      </c>
    </row>
    <row r="39" spans="1:4" x14ac:dyDescent="0.15">
      <c r="A39" s="111" t="str">
        <f t="shared" si="8"/>
        <v>Epsilon</v>
      </c>
      <c r="B39" s="112">
        <f>IF(A39="","",'XR calcs main'!B42)</f>
        <v>1.593895102982051E-2</v>
      </c>
      <c r="C39" s="112">
        <f>IF(A39="","",'XR calcs main'!C42)</f>
        <v>-9.1120193861728996E-2</v>
      </c>
      <c r="D39" s="113">
        <f>IF(A39="","",'XR calcs main'!D42)</f>
        <v>-2.5083990448417828E-2</v>
      </c>
    </row>
    <row r="40" spans="1:4" x14ac:dyDescent="0.15">
      <c r="A40" s="111" t="str">
        <f t="shared" si="8"/>
        <v>Zeta</v>
      </c>
      <c r="B40" s="112">
        <f>IF(A40="","",'XR calcs main'!B43)</f>
        <v>2.033455177120902E-2</v>
      </c>
      <c r="C40" s="112">
        <f>IF(A40="","",'XR calcs main'!C43)</f>
        <v>-0.10138975014596907</v>
      </c>
      <c r="D40" s="113">
        <f>IF(A40="","",'XR calcs main'!D43)</f>
        <v>-2.6648415791410418E-2</v>
      </c>
    </row>
    <row r="41" spans="1:4" x14ac:dyDescent="0.15">
      <c r="A41" s="111" t="str">
        <f t="shared" si="8"/>
        <v/>
      </c>
      <c r="B41" s="112" t="str">
        <f>IF(A41="","",'XR calcs main'!B44)</f>
        <v/>
      </c>
      <c r="C41" s="112" t="str">
        <f>IF(A41="","",'XR calcs main'!C44)</f>
        <v/>
      </c>
      <c r="D41" s="113" t="str">
        <f>IF(A41="","",'XR calcs main'!D44)</f>
        <v/>
      </c>
    </row>
    <row r="42" spans="1:4" x14ac:dyDescent="0.15">
      <c r="A42" s="111" t="str">
        <f t="shared" si="8"/>
        <v/>
      </c>
      <c r="B42" s="112" t="str">
        <f>IF(A42="","",'XR calcs main'!B45)</f>
        <v/>
      </c>
      <c r="C42" s="112" t="str">
        <f>IF(A42="","",'XR calcs main'!C45)</f>
        <v/>
      </c>
      <c r="D42" s="113" t="str">
        <f>IF(A42="","",'XR calcs main'!D45)</f>
        <v/>
      </c>
    </row>
    <row r="43" spans="1:4" x14ac:dyDescent="0.15">
      <c r="A43" s="111" t="str">
        <f t="shared" si="8"/>
        <v/>
      </c>
      <c r="B43" s="112" t="str">
        <f>IF(A43="","",'XR calcs main'!B46)</f>
        <v/>
      </c>
      <c r="C43" s="112" t="str">
        <f>IF(A43="","",'XR calcs main'!C46)</f>
        <v/>
      </c>
      <c r="D43" s="113" t="str">
        <f>IF(A43="","",'XR calcs main'!D46)</f>
        <v/>
      </c>
    </row>
    <row r="44" spans="1:4" x14ac:dyDescent="0.15">
      <c r="A44" s="111" t="str">
        <f t="shared" si="8"/>
        <v/>
      </c>
      <c r="B44" s="112" t="str">
        <f>IF(A44="","",'XR calcs main'!B47)</f>
        <v/>
      </c>
      <c r="C44" s="112" t="str">
        <f>IF(A44="","",'XR calcs main'!C47)</f>
        <v/>
      </c>
      <c r="D44" s="113" t="str">
        <f>IF(A44="","",'XR calcs main'!D47)</f>
        <v/>
      </c>
    </row>
    <row r="45" spans="1:4" x14ac:dyDescent="0.15">
      <c r="A45" s="111" t="str">
        <f t="shared" si="8"/>
        <v/>
      </c>
      <c r="B45" s="112" t="str">
        <f>IF(A45="","",'XR calcs main'!B48)</f>
        <v/>
      </c>
      <c r="C45" s="112" t="str">
        <f>IF(A45="","",'XR calcs main'!C48)</f>
        <v/>
      </c>
      <c r="D45" s="113" t="str">
        <f>IF(A45="","",'XR calcs main'!D48)</f>
        <v/>
      </c>
    </row>
    <row r="46" spans="1:4" x14ac:dyDescent="0.15">
      <c r="A46" s="111" t="str">
        <f t="shared" si="8"/>
        <v/>
      </c>
      <c r="B46" s="112" t="str">
        <f>IF(A46="","",'XR calcs main'!B49)</f>
        <v/>
      </c>
      <c r="C46" s="112" t="str">
        <f>IF(A46="","",'XR calcs main'!C49)</f>
        <v/>
      </c>
      <c r="D46" s="113" t="str">
        <f>IF(A46="","",'XR calcs main'!D49)</f>
        <v/>
      </c>
    </row>
    <row r="47" spans="1:4" ht="15" thickBot="1" x14ac:dyDescent="0.2">
      <c r="A47" s="114" t="str">
        <f t="shared" si="8"/>
        <v/>
      </c>
      <c r="B47" s="115" t="str">
        <f>IF(A47="","",'XR calcs main'!B50)</f>
        <v/>
      </c>
      <c r="C47" s="115" t="str">
        <f>IF(A47="","",'XR calcs main'!C50)</f>
        <v/>
      </c>
      <c r="D47" s="116" t="str">
        <f>IF(A47="","",'XR calcs main'!D50)</f>
        <v/>
      </c>
    </row>
    <row r="49" spans="1:7" ht="30" x14ac:dyDescent="0.15">
      <c r="A49" s="138" t="s">
        <v>363</v>
      </c>
    </row>
    <row r="51" spans="1:7" ht="31" thickBot="1" x14ac:dyDescent="0.2">
      <c r="A51" s="35" t="s">
        <v>364</v>
      </c>
      <c r="D51" s="118" t="s">
        <v>357</v>
      </c>
    </row>
    <row r="52" spans="1:7" ht="15" thickBot="1" x14ac:dyDescent="0.2">
      <c r="A52" s="65"/>
      <c r="D52" s="120" t="s">
        <v>13</v>
      </c>
      <c r="E52" s="121" t="s">
        <v>336</v>
      </c>
      <c r="F52" s="121"/>
      <c r="G52" s="122" t="s">
        <v>335</v>
      </c>
    </row>
    <row r="53" spans="1:7" x14ac:dyDescent="0.15">
      <c r="D53" s="123" t="str">
        <f t="shared" ref="D53:D65" si="9">H14</f>
        <v>Alpha</v>
      </c>
      <c r="E53" s="124">
        <f>'XR calcs main'!C4</f>
        <v>3.7286275973461864E-3</v>
      </c>
      <c r="F53" s="125"/>
      <c r="G53" s="126">
        <f>'XR calcs main'!D4</f>
        <v>3.7286275973461864E-3</v>
      </c>
    </row>
    <row r="54" spans="1:7" x14ac:dyDescent="0.15">
      <c r="D54" s="127" t="str">
        <f t="shared" si="9"/>
        <v>Beta</v>
      </c>
      <c r="E54" s="128">
        <f>IF(D54="","",'XR calcs main'!C5)</f>
        <v>0.10009041242221636</v>
      </c>
      <c r="F54" s="128">
        <f>IF(E54="","",'XR calcs main'!D5)</f>
        <v>0.10381904001956255</v>
      </c>
      <c r="G54" s="129">
        <f>IF(D54="","",'XR calcs main'!D5)</f>
        <v>0.10381904001956255</v>
      </c>
    </row>
    <row r="55" spans="1:7" x14ac:dyDescent="0.15">
      <c r="D55" s="127" t="str">
        <f t="shared" si="9"/>
        <v>Gamma</v>
      </c>
      <c r="E55" s="128">
        <f>IF(D55="","",'XR calcs main'!C6)</f>
        <v>0.10017052876788139</v>
      </c>
      <c r="F55" s="119"/>
      <c r="G55" s="129">
        <f>IF(D55="","",'XR calcs main'!D6)</f>
        <v>0.20398956878744395</v>
      </c>
    </row>
    <row r="56" spans="1:7" x14ac:dyDescent="0.15">
      <c r="D56" s="127" t="str">
        <f t="shared" si="9"/>
        <v>Delta</v>
      </c>
      <c r="E56" s="128">
        <f>IF(D56="","",'XR calcs main'!C7)</f>
        <v>0.34239666921923567</v>
      </c>
      <c r="F56" s="119"/>
      <c r="G56" s="129">
        <f>IF(D56="","",'XR calcs main'!D7)</f>
        <v>0.54638623800667963</v>
      </c>
    </row>
    <row r="57" spans="1:7" x14ac:dyDescent="0.15">
      <c r="D57" s="127" t="str">
        <f t="shared" si="9"/>
        <v>Epsilon</v>
      </c>
      <c r="E57" s="128">
        <f>IF(D57="","",'XR calcs main'!C8)</f>
        <v>0.37699647359378119</v>
      </c>
      <c r="F57" s="119"/>
      <c r="G57" s="129">
        <f>IF(D57="","",'XR calcs main'!D8)</f>
        <v>0.92338271160046081</v>
      </c>
    </row>
    <row r="58" spans="1:7" x14ac:dyDescent="0.15">
      <c r="D58" s="127" t="str">
        <f t="shared" si="9"/>
        <v>Zeta</v>
      </c>
      <c r="E58" s="128">
        <f>IF(D58="","",'XR calcs main'!C9)</f>
        <v>7.6617288399539255E-2</v>
      </c>
      <c r="F58" s="119"/>
      <c r="G58" s="129">
        <f>IF(D58="","",'XR calcs main'!D9)</f>
        <v>1</v>
      </c>
    </row>
    <row r="59" spans="1:7" x14ac:dyDescent="0.15">
      <c r="D59" s="127" t="str">
        <f t="shared" si="9"/>
        <v/>
      </c>
      <c r="E59" s="128" t="str">
        <f>IF(D59="","",'XR calcs main'!C10)</f>
        <v/>
      </c>
      <c r="F59" s="119"/>
      <c r="G59" s="129" t="str">
        <f>IF(D59="","",'XR calcs main'!D10)</f>
        <v/>
      </c>
    </row>
    <row r="60" spans="1:7" x14ac:dyDescent="0.15">
      <c r="D60" s="127" t="str">
        <f t="shared" si="9"/>
        <v/>
      </c>
      <c r="E60" s="128" t="str">
        <f>IF(D60="","",'XR calcs main'!C11)</f>
        <v/>
      </c>
      <c r="F60" s="119"/>
      <c r="G60" s="129" t="str">
        <f>IF(D60="","",'XR calcs main'!D11)</f>
        <v/>
      </c>
    </row>
    <row r="61" spans="1:7" x14ac:dyDescent="0.15">
      <c r="D61" s="127" t="str">
        <f t="shared" si="9"/>
        <v/>
      </c>
      <c r="E61" s="128" t="str">
        <f>IF(D61="","",'XR calcs main'!C12)</f>
        <v/>
      </c>
      <c r="F61" s="119"/>
      <c r="G61" s="129" t="str">
        <f>IF(D61="","",'XR calcs main'!D12)</f>
        <v/>
      </c>
    </row>
    <row r="62" spans="1:7" x14ac:dyDescent="0.15">
      <c r="D62" s="127" t="str">
        <f t="shared" si="9"/>
        <v/>
      </c>
      <c r="E62" s="128" t="str">
        <f>IF(D62="","",'XR calcs main'!C13)</f>
        <v/>
      </c>
      <c r="F62" s="119"/>
      <c r="G62" s="129" t="str">
        <f>IF(D62="","",'XR calcs main'!D13)</f>
        <v/>
      </c>
    </row>
    <row r="63" spans="1:7" x14ac:dyDescent="0.15">
      <c r="D63" s="127" t="str">
        <f t="shared" si="9"/>
        <v/>
      </c>
      <c r="E63" s="128" t="str">
        <f>IF(D63="","",'XR calcs main'!C14)</f>
        <v/>
      </c>
      <c r="F63" s="119"/>
      <c r="G63" s="129" t="str">
        <f>IF(D63="","",'XR calcs main'!D14)</f>
        <v/>
      </c>
    </row>
    <row r="64" spans="1:7" x14ac:dyDescent="0.15">
      <c r="D64" s="127" t="str">
        <f t="shared" si="9"/>
        <v/>
      </c>
      <c r="E64" s="128" t="str">
        <f>IF(D64="","",'XR calcs main'!C15)</f>
        <v/>
      </c>
      <c r="F64" s="119"/>
      <c r="G64" s="129" t="str">
        <f>IF(D64="","",'XR calcs main'!D15)</f>
        <v/>
      </c>
    </row>
    <row r="65" spans="1:7" ht="15" thickBot="1" x14ac:dyDescent="0.2">
      <c r="D65" s="130" t="str">
        <f t="shared" si="9"/>
        <v/>
      </c>
      <c r="E65" s="131" t="str">
        <f>IF(D65="","",'XR calcs main'!C16)</f>
        <v/>
      </c>
      <c r="F65" s="132"/>
      <c r="G65" s="133" t="str">
        <f>IF(D65="","",'XR calcs main'!D16)</f>
        <v/>
      </c>
    </row>
    <row r="67" spans="1:7" ht="30" x14ac:dyDescent="0.15">
      <c r="A67" s="138" t="s">
        <v>365</v>
      </c>
    </row>
    <row r="68" spans="1:7" ht="35.25" customHeight="1" x14ac:dyDescent="0.15">
      <c r="A68" s="138" t="s">
        <v>366</v>
      </c>
    </row>
    <row r="69" spans="1:7" ht="15" thickBot="1" x14ac:dyDescent="0.2"/>
    <row r="70" spans="1:7" ht="15" thickBot="1" x14ac:dyDescent="0.2">
      <c r="A70" s="120" t="s">
        <v>358</v>
      </c>
      <c r="B70" s="134" t="s">
        <v>33</v>
      </c>
      <c r="C70" s="134" t="s">
        <v>34</v>
      </c>
      <c r="D70" s="135" t="s">
        <v>35</v>
      </c>
    </row>
    <row r="71" spans="1:7" x14ac:dyDescent="0.15">
      <c r="A71" s="136" t="str">
        <f t="shared" ref="A71:A83" si="10">H14</f>
        <v>Alpha</v>
      </c>
      <c r="B71" s="128">
        <f>IF(A71="","",'XR calcs main'!J21)</f>
        <v>4.2124294313888866E-2</v>
      </c>
      <c r="C71" s="128">
        <f>IF(A71="","",'XR calcs main'!K21)</f>
        <v>-0.40456298584371397</v>
      </c>
      <c r="D71" s="129">
        <f>IF(A71="","",'XR calcs main'!L21)</f>
        <v>-8.2585307877513003E-2</v>
      </c>
    </row>
    <row r="72" spans="1:7" x14ac:dyDescent="0.15">
      <c r="A72" s="136" t="str">
        <f t="shared" si="10"/>
        <v>Beta</v>
      </c>
      <c r="B72" s="128">
        <f>IF(A72="","",'XR calcs main'!J22)</f>
        <v>-2.0684984198877876E-2</v>
      </c>
      <c r="C72" s="128">
        <f>IF(A72="","",'XR calcs main'!K22)</f>
        <v>-0.11459507848779671</v>
      </c>
      <c r="D72" s="129">
        <f>IF(A72="","",'XR calcs main'!L22)</f>
        <v>-5.8279302120169407E-2</v>
      </c>
    </row>
    <row r="73" spans="1:7" x14ac:dyDescent="0.15">
      <c r="A73" s="136" t="str">
        <f t="shared" si="10"/>
        <v>Gamma</v>
      </c>
      <c r="B73" s="128">
        <f>IF(A73="","",'XR calcs main'!J23)</f>
        <v>-1.1093080498256747E-2</v>
      </c>
      <c r="C73" s="128">
        <f>IF(A73="","",'XR calcs main'!K23)</f>
        <v>-0.12515759366034696</v>
      </c>
      <c r="D73" s="129">
        <f>IF(A73="","",'XR calcs main'!L23)</f>
        <v>-5.0268998805013343E-2</v>
      </c>
    </row>
    <row r="74" spans="1:7" x14ac:dyDescent="0.15">
      <c r="A74" s="136" t="str">
        <f t="shared" si="10"/>
        <v>Delta</v>
      </c>
      <c r="B74" s="128">
        <f>IF(A74="","",'XR calcs main'!J24)</f>
        <v>1.5012186501280222E-2</v>
      </c>
      <c r="C74" s="128">
        <f>IF(A74="","",'XR calcs main'!K24)</f>
        <v>-0.10563876636966674</v>
      </c>
      <c r="D74" s="129">
        <f>IF(A74="","",'XR calcs main'!L24)</f>
        <v>-3.5461306043729629E-2</v>
      </c>
    </row>
    <row r="75" spans="1:7" x14ac:dyDescent="0.15">
      <c r="A75" s="136" t="str">
        <f t="shared" si="10"/>
        <v>Epsilon</v>
      </c>
      <c r="B75" s="128">
        <f>IF(A75="","",'XR calcs main'!J25)</f>
        <v>1.7261478723371582E-2</v>
      </c>
      <c r="C75" s="128">
        <f>IF(A75="","",'XR calcs main'!K25)</f>
        <v>-9.8680853255086576E-2</v>
      </c>
      <c r="D75" s="129">
        <f>IF(A75="","",'XR calcs main'!L25)</f>
        <v>-2.7165323904473793E-2</v>
      </c>
    </row>
    <row r="76" spans="1:7" x14ac:dyDescent="0.15">
      <c r="A76" s="136" t="str">
        <f t="shared" si="10"/>
        <v>Zeta</v>
      </c>
      <c r="B76" s="128">
        <f>IF(A76="","",'XR calcs main'!J26)</f>
        <v>2.033455177120902E-2</v>
      </c>
      <c r="C76" s="128">
        <f>IF(A76="","",'XR calcs main'!K26)</f>
        <v>-0.10138975014596907</v>
      </c>
      <c r="D76" s="129">
        <f>IF(A76="","",'XR calcs main'!L26)</f>
        <v>-2.6648415791410418E-2</v>
      </c>
    </row>
    <row r="77" spans="1:7" x14ac:dyDescent="0.15">
      <c r="A77" s="136" t="str">
        <f t="shared" si="10"/>
        <v/>
      </c>
      <c r="B77" s="128" t="str">
        <f>IF(A77="","",'XR calcs main'!J27)</f>
        <v/>
      </c>
      <c r="C77" s="128" t="str">
        <f>IF(A77="","",'XR calcs main'!K27)</f>
        <v/>
      </c>
      <c r="D77" s="129" t="str">
        <f>IF(A77="","",'XR calcs main'!L27)</f>
        <v/>
      </c>
    </row>
    <row r="78" spans="1:7" x14ac:dyDescent="0.15">
      <c r="A78" s="136" t="str">
        <f t="shared" si="10"/>
        <v/>
      </c>
      <c r="B78" s="128" t="str">
        <f>IF(A78="","",'XR calcs main'!J28)</f>
        <v/>
      </c>
      <c r="C78" s="128" t="str">
        <f>IF(A78="","",'XR calcs main'!K28)</f>
        <v/>
      </c>
      <c r="D78" s="129" t="str">
        <f>IF(A78="","",'XR calcs main'!L28)</f>
        <v/>
      </c>
    </row>
    <row r="79" spans="1:7" x14ac:dyDescent="0.15">
      <c r="A79" s="136" t="str">
        <f t="shared" si="10"/>
        <v/>
      </c>
      <c r="B79" s="128" t="str">
        <f>IF(A79="","",'XR calcs main'!J29)</f>
        <v/>
      </c>
      <c r="C79" s="128" t="str">
        <f>IF(A79="","",'XR calcs main'!K29)</f>
        <v/>
      </c>
      <c r="D79" s="129" t="str">
        <f>IF(A79="","",'XR calcs main'!L29)</f>
        <v/>
      </c>
    </row>
    <row r="80" spans="1:7" x14ac:dyDescent="0.15">
      <c r="A80" s="136" t="str">
        <f t="shared" si="10"/>
        <v/>
      </c>
      <c r="B80" s="128" t="str">
        <f>IF(A80="","",'XR calcs main'!J30)</f>
        <v/>
      </c>
      <c r="C80" s="128" t="str">
        <f>IF(A80="","",'XR calcs main'!K30)</f>
        <v/>
      </c>
      <c r="D80" s="129" t="str">
        <f>IF(A80="","",'XR calcs main'!L30)</f>
        <v/>
      </c>
    </row>
    <row r="81" spans="1:4" x14ac:dyDescent="0.15">
      <c r="A81" s="136" t="str">
        <f t="shared" si="10"/>
        <v/>
      </c>
      <c r="B81" s="128" t="str">
        <f>IF(A81="","",'XR calcs main'!J31)</f>
        <v/>
      </c>
      <c r="C81" s="128" t="str">
        <f>IF(A81="","",'XR calcs main'!K31)</f>
        <v/>
      </c>
      <c r="D81" s="129" t="str">
        <f>IF(A81="","",'XR calcs main'!L31)</f>
        <v/>
      </c>
    </row>
    <row r="82" spans="1:4" x14ac:dyDescent="0.15">
      <c r="A82" s="136" t="str">
        <f t="shared" si="10"/>
        <v/>
      </c>
      <c r="B82" s="128" t="str">
        <f>IF(A82="","",'XR calcs main'!J32)</f>
        <v/>
      </c>
      <c r="C82" s="128" t="str">
        <f>IF(A82="","",'XR calcs main'!K32)</f>
        <v/>
      </c>
      <c r="D82" s="129" t="str">
        <f>IF(A82="","",'XR calcs main'!L32)</f>
        <v/>
      </c>
    </row>
    <row r="83" spans="1:4" ht="15" thickBot="1" x14ac:dyDescent="0.2">
      <c r="A83" s="137" t="str">
        <f t="shared" si="10"/>
        <v/>
      </c>
      <c r="B83" s="131" t="str">
        <f>IF(A83="","",'XR calcs main'!J33)</f>
        <v/>
      </c>
      <c r="C83" s="131" t="str">
        <f>IF(A83="","",'XR calcs main'!K33)</f>
        <v/>
      </c>
      <c r="D83" s="133" t="str">
        <f>IF(A83="","",'XR calcs main'!L33)</f>
        <v/>
      </c>
    </row>
  </sheetData>
  <sheetProtection algorithmName="SHA-512" hashValue="jz00wraiPbQPfPD1veTmcbNqnFjV440iHVmnT+Arg7tTVYEVRA8NN8gLP5XnnAZ/AP5tl+6zxYYj2TyAfoZJjg==" saltValue="aXJ2Xpmjia5VPRtzF9Hbdw==" spinCount="100000" sheet="1" objects="1" scenarios="1"/>
  <dataValidations count="1">
    <dataValidation type="list" allowBlank="1" showInputMessage="1" showErrorMessage="1" sqref="A8" xr:uid="{00000000-0002-0000-0000-000000000000}">
      <formula1>$Z$12:$Z$15</formula1>
    </dataValidation>
  </dataValidations>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8" tint="0.59999389629810485"/>
  </sheetPr>
  <dimension ref="A1:AB252"/>
  <sheetViews>
    <sheetView workbookViewId="0">
      <selection activeCell="F8" sqref="F8"/>
    </sheetView>
  </sheetViews>
  <sheetFormatPr baseColWidth="10" defaultColWidth="9" defaultRowHeight="14" x14ac:dyDescent="0.15"/>
  <cols>
    <col min="1" max="1" width="59.83203125" customWidth="1"/>
    <col min="2" max="2" width="18.6640625" customWidth="1"/>
    <col min="3" max="3" width="20.5" hidden="1" customWidth="1"/>
    <col min="4" max="4" width="17" hidden="1" customWidth="1"/>
    <col min="5" max="5" width="9" style="28" hidden="1" customWidth="1"/>
    <col min="6" max="6" width="18.83203125" style="9" customWidth="1"/>
    <col min="7" max="7" width="14.33203125" hidden="1" customWidth="1"/>
    <col min="8" max="8" width="6.5" style="9" customWidth="1"/>
    <col min="9" max="9" width="11.1640625" customWidth="1"/>
    <col min="10" max="10" width="20.5" customWidth="1"/>
    <col min="11" max="11" width="22.6640625" customWidth="1"/>
    <col min="12" max="12" width="12.6640625" customWidth="1"/>
  </cols>
  <sheetData>
    <row r="1" spans="1:28" s="27" customFormat="1" ht="18" x14ac:dyDescent="0.2">
      <c r="A1" s="29" t="s">
        <v>36</v>
      </c>
      <c r="B1" s="30"/>
      <c r="C1" s="30"/>
      <c r="D1" s="30"/>
      <c r="E1" s="30"/>
      <c r="F1" s="30"/>
      <c r="G1" s="30"/>
      <c r="H1" s="30"/>
      <c r="I1" s="30"/>
      <c r="J1" s="30"/>
      <c r="K1" s="30"/>
      <c r="L1" s="30"/>
      <c r="M1" s="30"/>
      <c r="N1" s="30"/>
      <c r="O1" s="30"/>
      <c r="P1" s="30"/>
      <c r="Q1" s="30"/>
      <c r="R1" s="30"/>
      <c r="S1" s="30"/>
      <c r="T1" s="30"/>
      <c r="U1" s="30"/>
      <c r="V1" s="30"/>
      <c r="W1" s="30"/>
      <c r="X1" s="30"/>
      <c r="Y1" s="30"/>
      <c r="Z1" s="30"/>
      <c r="AA1" s="30"/>
      <c r="AB1" s="30"/>
    </row>
    <row r="2" spans="1:28" x14ac:dyDescent="0.15">
      <c r="A2" s="2"/>
    </row>
    <row r="3" spans="1:28" x14ac:dyDescent="0.15">
      <c r="A3" s="2" t="s">
        <v>37</v>
      </c>
    </row>
    <row r="4" spans="1:28" ht="112.5" customHeight="1" x14ac:dyDescent="0.15">
      <c r="A4" s="31" t="s">
        <v>38</v>
      </c>
    </row>
    <row r="5" spans="1:28" x14ac:dyDescent="0.15">
      <c r="A5" s="2"/>
    </row>
    <row r="6" spans="1:28" x14ac:dyDescent="0.15">
      <c r="A6" s="2" t="s">
        <v>39</v>
      </c>
      <c r="B6" t="s">
        <v>40</v>
      </c>
    </row>
    <row r="7" spans="1:28" ht="76.5" customHeight="1" x14ac:dyDescent="0.15">
      <c r="A7" s="31" t="s">
        <v>351</v>
      </c>
      <c r="B7" s="32" t="s">
        <v>41</v>
      </c>
    </row>
    <row r="8" spans="1:28" x14ac:dyDescent="0.15">
      <c r="A8" s="2"/>
    </row>
    <row r="9" spans="1:28" x14ac:dyDescent="0.15">
      <c r="A9" s="2" t="s">
        <v>353</v>
      </c>
    </row>
    <row r="10" spans="1:28" ht="60" x14ac:dyDescent="0.15">
      <c r="A10" s="31" t="s">
        <v>354</v>
      </c>
    </row>
    <row r="11" spans="1:28" x14ac:dyDescent="0.15">
      <c r="G11" t="s">
        <v>41</v>
      </c>
    </row>
    <row r="12" spans="1:28" x14ac:dyDescent="0.15">
      <c r="G12" t="s">
        <v>5</v>
      </c>
    </row>
    <row r="13" spans="1:28" x14ac:dyDescent="0.15">
      <c r="A13" s="2" t="s">
        <v>42</v>
      </c>
      <c r="B13" s="2" t="s">
        <v>352</v>
      </c>
      <c r="C13" s="2" t="s">
        <v>43</v>
      </c>
      <c r="D13" s="2" t="s">
        <v>44</v>
      </c>
      <c r="E13" s="33" t="s">
        <v>41</v>
      </c>
      <c r="F13" s="15" t="s">
        <v>45</v>
      </c>
      <c r="H13" s="17"/>
      <c r="I13" s="18"/>
      <c r="J13" s="18"/>
      <c r="M13" s="9" t="s">
        <v>46</v>
      </c>
      <c r="N13" s="12"/>
    </row>
    <row r="14" spans="1:28" x14ac:dyDescent="0.15">
      <c r="A14" t="s">
        <v>47</v>
      </c>
      <c r="B14" s="32">
        <v>475</v>
      </c>
      <c r="C14">
        <f t="shared" ref="C14:C77" si="0">1-IF($B$7="R4L",E14,F14)</f>
        <v>0</v>
      </c>
      <c r="D14">
        <f>C14*B14</f>
        <v>0</v>
      </c>
      <c r="E14" s="28">
        <v>1</v>
      </c>
      <c r="F14" s="34"/>
      <c r="G14" s="12"/>
      <c r="I14" s="9"/>
      <c r="J14" s="12"/>
    </row>
    <row r="15" spans="1:28" x14ac:dyDescent="0.15">
      <c r="A15" t="s">
        <v>48</v>
      </c>
      <c r="B15" s="32">
        <v>15</v>
      </c>
      <c r="C15">
        <f t="shared" si="0"/>
        <v>1</v>
      </c>
      <c r="D15">
        <f t="shared" ref="D15:D78" si="1">C15*B15</f>
        <v>15</v>
      </c>
      <c r="F15" s="34"/>
      <c r="G15" s="12"/>
      <c r="I15" s="9"/>
      <c r="J15" s="12"/>
      <c r="M15" s="9" t="s">
        <v>46</v>
      </c>
      <c r="N15" s="12"/>
    </row>
    <row r="16" spans="1:28" x14ac:dyDescent="0.15">
      <c r="A16" t="s">
        <v>49</v>
      </c>
      <c r="B16" s="32">
        <v>467</v>
      </c>
      <c r="C16">
        <f t="shared" si="0"/>
        <v>0.5</v>
      </c>
      <c r="D16">
        <f t="shared" si="1"/>
        <v>233.5</v>
      </c>
      <c r="E16" s="28">
        <v>0.5</v>
      </c>
      <c r="F16" s="34"/>
      <c r="G16" s="12"/>
      <c r="I16" s="9"/>
      <c r="J16" s="12"/>
    </row>
    <row r="17" spans="1:14" x14ac:dyDescent="0.15">
      <c r="A17" t="s">
        <v>50</v>
      </c>
      <c r="B17" s="32">
        <v>2309</v>
      </c>
      <c r="C17">
        <f t="shared" si="0"/>
        <v>0.5</v>
      </c>
      <c r="D17">
        <f t="shared" si="1"/>
        <v>1154.5</v>
      </c>
      <c r="E17" s="28">
        <v>0.5</v>
      </c>
      <c r="F17" s="34"/>
      <c r="G17" s="12"/>
      <c r="I17" s="9"/>
      <c r="J17" s="12"/>
      <c r="M17" s="9" t="s">
        <v>46</v>
      </c>
      <c r="N17" s="12"/>
    </row>
    <row r="18" spans="1:14" x14ac:dyDescent="0.15">
      <c r="A18" t="s">
        <v>51</v>
      </c>
      <c r="B18" s="32">
        <v>16</v>
      </c>
      <c r="C18">
        <f t="shared" si="0"/>
        <v>1</v>
      </c>
      <c r="D18">
        <f t="shared" si="1"/>
        <v>16</v>
      </c>
      <c r="F18" s="34"/>
      <c r="G18" s="12"/>
      <c r="I18" s="9"/>
      <c r="J18" s="12"/>
    </row>
    <row r="19" spans="1:14" x14ac:dyDescent="0.15">
      <c r="A19" t="s">
        <v>52</v>
      </c>
      <c r="B19" s="32">
        <v>152</v>
      </c>
      <c r="C19">
        <f t="shared" si="0"/>
        <v>0</v>
      </c>
      <c r="D19">
        <f t="shared" si="1"/>
        <v>0</v>
      </c>
      <c r="E19" s="28">
        <v>1</v>
      </c>
      <c r="F19" s="34"/>
      <c r="G19" s="12"/>
      <c r="I19" s="9"/>
      <c r="J19" s="12"/>
      <c r="M19" s="9" t="s">
        <v>46</v>
      </c>
      <c r="N19" s="12"/>
    </row>
    <row r="20" spans="1:14" x14ac:dyDescent="0.15">
      <c r="A20" t="s">
        <v>53</v>
      </c>
      <c r="B20" s="32">
        <v>20</v>
      </c>
      <c r="C20">
        <f t="shared" si="0"/>
        <v>1</v>
      </c>
      <c r="D20">
        <f t="shared" si="1"/>
        <v>20</v>
      </c>
      <c r="F20" s="34"/>
      <c r="G20" s="12"/>
      <c r="I20" s="9"/>
      <c r="J20" s="12"/>
    </row>
    <row r="21" spans="1:14" x14ac:dyDescent="0.15">
      <c r="A21" t="s">
        <v>54</v>
      </c>
      <c r="B21" s="32">
        <v>2</v>
      </c>
      <c r="C21">
        <f t="shared" si="0"/>
        <v>1</v>
      </c>
      <c r="D21">
        <f t="shared" si="1"/>
        <v>2</v>
      </c>
      <c r="F21" s="34"/>
      <c r="G21" s="12"/>
      <c r="I21" s="9"/>
      <c r="J21" s="12"/>
      <c r="M21" s="9" t="s">
        <v>46</v>
      </c>
      <c r="N21" s="12"/>
    </row>
    <row r="22" spans="1:14" x14ac:dyDescent="0.15">
      <c r="A22" t="s">
        <v>55</v>
      </c>
      <c r="B22" s="32">
        <v>52</v>
      </c>
      <c r="C22">
        <f t="shared" si="0"/>
        <v>0.5</v>
      </c>
      <c r="D22">
        <f t="shared" si="1"/>
        <v>26</v>
      </c>
      <c r="E22" s="28">
        <v>0.5</v>
      </c>
      <c r="F22" s="34"/>
      <c r="G22" s="12"/>
      <c r="I22" s="9"/>
      <c r="J22" s="12"/>
    </row>
    <row r="23" spans="1:14" x14ac:dyDescent="0.15">
      <c r="A23" t="s">
        <v>56</v>
      </c>
      <c r="B23" s="32">
        <v>6724</v>
      </c>
      <c r="C23">
        <f t="shared" si="0"/>
        <v>1</v>
      </c>
      <c r="D23">
        <f t="shared" si="1"/>
        <v>6724</v>
      </c>
      <c r="F23" s="34"/>
      <c r="G23" s="12"/>
      <c r="I23" s="9"/>
      <c r="J23" s="12"/>
    </row>
    <row r="24" spans="1:14" x14ac:dyDescent="0.15">
      <c r="A24" t="s">
        <v>57</v>
      </c>
      <c r="B24" s="32">
        <v>463</v>
      </c>
      <c r="C24">
        <f t="shared" si="0"/>
        <v>0.5</v>
      </c>
      <c r="D24">
        <f t="shared" si="1"/>
        <v>231.5</v>
      </c>
      <c r="E24" s="28">
        <v>0.5</v>
      </c>
      <c r="F24" s="34"/>
      <c r="G24" s="12"/>
      <c r="I24" s="9"/>
      <c r="J24" s="12"/>
    </row>
    <row r="25" spans="1:14" x14ac:dyDescent="0.15">
      <c r="A25" t="s">
        <v>58</v>
      </c>
      <c r="B25" s="32">
        <v>24</v>
      </c>
      <c r="C25">
        <f t="shared" si="0"/>
        <v>1</v>
      </c>
      <c r="D25">
        <f t="shared" si="1"/>
        <v>24</v>
      </c>
      <c r="F25" s="34"/>
      <c r="G25" s="12"/>
      <c r="I25" s="9"/>
      <c r="J25" s="12"/>
    </row>
    <row r="26" spans="1:14" x14ac:dyDescent="0.15">
      <c r="A26" t="s">
        <v>59</v>
      </c>
      <c r="B26" s="32">
        <v>30395</v>
      </c>
      <c r="C26">
        <f t="shared" si="0"/>
        <v>1</v>
      </c>
      <c r="D26">
        <f t="shared" si="1"/>
        <v>30395</v>
      </c>
      <c r="F26" s="34"/>
      <c r="G26" s="12"/>
      <c r="I26" s="9"/>
      <c r="J26" s="12"/>
    </row>
    <row r="27" spans="1:14" x14ac:dyDescent="0.15">
      <c r="A27" t="s">
        <v>60</v>
      </c>
      <c r="B27" s="32">
        <v>9556</v>
      </c>
      <c r="C27">
        <f t="shared" si="0"/>
        <v>1</v>
      </c>
      <c r="D27">
        <f t="shared" si="1"/>
        <v>9556</v>
      </c>
      <c r="F27" s="34"/>
      <c r="G27" s="12"/>
      <c r="I27" s="9"/>
      <c r="J27" s="12"/>
      <c r="M27" s="9" t="s">
        <v>46</v>
      </c>
      <c r="N27" s="12"/>
    </row>
    <row r="28" spans="1:14" x14ac:dyDescent="0.15">
      <c r="A28" t="s">
        <v>61</v>
      </c>
      <c r="B28" s="32">
        <v>712</v>
      </c>
      <c r="C28">
        <f t="shared" si="0"/>
        <v>0.5</v>
      </c>
      <c r="D28">
        <f t="shared" si="1"/>
        <v>356</v>
      </c>
      <c r="E28" s="28">
        <v>0.5</v>
      </c>
      <c r="F28" s="34"/>
      <c r="G28" s="12"/>
      <c r="I28" s="9"/>
      <c r="J28" s="12"/>
      <c r="M28" s="9" t="s">
        <v>46</v>
      </c>
      <c r="N28" s="12"/>
    </row>
    <row r="29" spans="1:14" x14ac:dyDescent="0.15">
      <c r="A29" t="s">
        <v>62</v>
      </c>
      <c r="B29" s="32">
        <v>43</v>
      </c>
      <c r="C29">
        <f t="shared" si="0"/>
        <v>1</v>
      </c>
      <c r="D29">
        <f t="shared" si="1"/>
        <v>43</v>
      </c>
      <c r="F29" s="34"/>
      <c r="G29" s="12"/>
      <c r="I29" s="9"/>
      <c r="J29" s="12"/>
    </row>
    <row r="30" spans="1:14" x14ac:dyDescent="0.15">
      <c r="A30" t="s">
        <v>63</v>
      </c>
      <c r="B30" s="32">
        <v>775</v>
      </c>
      <c r="C30">
        <f t="shared" si="0"/>
        <v>1</v>
      </c>
      <c r="D30">
        <f t="shared" si="1"/>
        <v>775</v>
      </c>
      <c r="F30" s="34"/>
      <c r="G30" s="12"/>
      <c r="I30" s="9"/>
      <c r="J30" s="12"/>
      <c r="M30" s="9" t="s">
        <v>46</v>
      </c>
      <c r="N30" s="12"/>
    </row>
    <row r="31" spans="1:14" x14ac:dyDescent="0.15">
      <c r="A31" t="s">
        <v>64</v>
      </c>
      <c r="B31" s="32">
        <v>7271</v>
      </c>
      <c r="C31">
        <f t="shared" si="0"/>
        <v>0</v>
      </c>
      <c r="D31">
        <f t="shared" si="1"/>
        <v>0</v>
      </c>
      <c r="E31" s="28">
        <v>1</v>
      </c>
      <c r="F31" s="34"/>
      <c r="G31" s="12"/>
      <c r="I31" s="9"/>
      <c r="J31" s="12"/>
      <c r="M31" s="9" t="s">
        <v>46</v>
      </c>
      <c r="N31" s="12"/>
    </row>
    <row r="32" spans="1:14" x14ac:dyDescent="0.15">
      <c r="A32" t="s">
        <v>65</v>
      </c>
      <c r="B32" s="32">
        <v>122</v>
      </c>
      <c r="C32">
        <f t="shared" si="0"/>
        <v>1</v>
      </c>
      <c r="D32">
        <f t="shared" si="1"/>
        <v>122</v>
      </c>
      <c r="F32" s="34"/>
      <c r="G32" s="12"/>
      <c r="I32" s="9"/>
      <c r="J32" s="12"/>
    </row>
    <row r="33" spans="1:14" x14ac:dyDescent="0.15">
      <c r="A33" t="s">
        <v>66</v>
      </c>
      <c r="B33" s="32">
        <v>1587</v>
      </c>
      <c r="C33">
        <f t="shared" si="0"/>
        <v>0.5</v>
      </c>
      <c r="D33">
        <f t="shared" si="1"/>
        <v>793.5</v>
      </c>
      <c r="E33" s="28">
        <v>0.5</v>
      </c>
      <c r="F33" s="34"/>
      <c r="G33" s="12"/>
      <c r="I33" s="9"/>
      <c r="J33" s="12"/>
    </row>
    <row r="34" spans="1:14" x14ac:dyDescent="0.15">
      <c r="A34" t="s">
        <v>67</v>
      </c>
      <c r="B34" s="32">
        <v>11430</v>
      </c>
      <c r="C34">
        <f t="shared" si="0"/>
        <v>1</v>
      </c>
      <c r="D34">
        <f t="shared" si="1"/>
        <v>11430</v>
      </c>
      <c r="F34" s="34"/>
      <c r="G34" s="12"/>
      <c r="I34" s="9"/>
      <c r="J34" s="12"/>
      <c r="M34" s="9" t="s">
        <v>46</v>
      </c>
      <c r="N34" s="12"/>
    </row>
    <row r="35" spans="1:14" x14ac:dyDescent="0.15">
      <c r="A35" t="s">
        <v>68</v>
      </c>
      <c r="B35" s="32">
        <v>38</v>
      </c>
      <c r="C35">
        <f t="shared" si="0"/>
        <v>0</v>
      </c>
      <c r="D35">
        <f t="shared" si="1"/>
        <v>0</v>
      </c>
      <c r="E35" s="28">
        <v>1</v>
      </c>
      <c r="F35" s="34"/>
      <c r="G35" s="12"/>
      <c r="I35" s="9"/>
      <c r="J35" s="12"/>
      <c r="M35" s="9" t="s">
        <v>46</v>
      </c>
      <c r="N35" s="12"/>
    </row>
    <row r="36" spans="1:14" x14ac:dyDescent="0.15">
      <c r="A36" t="s">
        <v>69</v>
      </c>
      <c r="B36" s="32">
        <v>472</v>
      </c>
      <c r="C36">
        <f t="shared" si="0"/>
        <v>0</v>
      </c>
      <c r="D36">
        <f t="shared" si="1"/>
        <v>0</v>
      </c>
      <c r="E36" s="28">
        <v>1</v>
      </c>
      <c r="F36" s="34"/>
      <c r="G36" s="12"/>
      <c r="I36" s="9"/>
      <c r="J36" s="12"/>
      <c r="M36" s="9" t="s">
        <v>46</v>
      </c>
      <c r="N36" s="12"/>
    </row>
    <row r="37" spans="1:14" x14ac:dyDescent="0.15">
      <c r="A37" t="s">
        <v>70</v>
      </c>
      <c r="B37" s="32">
        <v>33</v>
      </c>
      <c r="C37">
        <f t="shared" si="0"/>
        <v>1</v>
      </c>
      <c r="D37">
        <f t="shared" si="1"/>
        <v>33</v>
      </c>
      <c r="F37" s="34"/>
      <c r="G37" s="12"/>
      <c r="I37" s="9"/>
      <c r="J37" s="12"/>
      <c r="M37" s="9" t="s">
        <v>46</v>
      </c>
      <c r="N37" s="12"/>
    </row>
    <row r="38" spans="1:14" x14ac:dyDescent="0.15">
      <c r="A38" t="s">
        <v>71</v>
      </c>
      <c r="B38" s="32">
        <v>160</v>
      </c>
      <c r="C38">
        <f t="shared" si="0"/>
        <v>0</v>
      </c>
      <c r="D38">
        <f t="shared" si="1"/>
        <v>0</v>
      </c>
      <c r="E38" s="28">
        <v>1</v>
      </c>
      <c r="F38" s="34"/>
      <c r="G38" s="12"/>
      <c r="I38" s="9"/>
      <c r="J38" s="12"/>
      <c r="M38" s="9" t="s">
        <v>46</v>
      </c>
      <c r="N38" s="12"/>
    </row>
    <row r="39" spans="1:14" x14ac:dyDescent="0.15">
      <c r="A39" t="s">
        <v>72</v>
      </c>
      <c r="B39" s="32">
        <v>243</v>
      </c>
      <c r="C39">
        <f t="shared" si="0"/>
        <v>0.5</v>
      </c>
      <c r="D39">
        <f t="shared" si="1"/>
        <v>121.5</v>
      </c>
      <c r="E39" s="28">
        <v>0.5</v>
      </c>
      <c r="F39" s="34"/>
      <c r="G39" s="12"/>
      <c r="I39" s="9"/>
      <c r="J39" s="12"/>
    </row>
    <row r="40" spans="1:14" x14ac:dyDescent="0.15">
      <c r="A40" t="s">
        <v>73</v>
      </c>
      <c r="B40" s="32">
        <v>9</v>
      </c>
      <c r="C40">
        <f t="shared" si="0"/>
        <v>1</v>
      </c>
      <c r="D40">
        <f t="shared" si="1"/>
        <v>9</v>
      </c>
      <c r="F40" s="34"/>
      <c r="G40" s="12"/>
      <c r="I40" s="9"/>
      <c r="J40" s="12"/>
      <c r="M40" s="9" t="s">
        <v>46</v>
      </c>
      <c r="N40" s="12"/>
    </row>
    <row r="41" spans="1:14" x14ac:dyDescent="0.15">
      <c r="A41" t="s">
        <v>74</v>
      </c>
      <c r="B41" s="32">
        <v>1022</v>
      </c>
      <c r="C41">
        <f t="shared" si="0"/>
        <v>0.5</v>
      </c>
      <c r="D41">
        <f t="shared" si="1"/>
        <v>511</v>
      </c>
      <c r="E41" s="28">
        <v>0.5</v>
      </c>
      <c r="F41" s="34"/>
      <c r="G41" s="12"/>
      <c r="I41" s="9"/>
      <c r="J41" s="12"/>
    </row>
    <row r="42" spans="1:14" x14ac:dyDescent="0.15">
      <c r="A42" t="s">
        <v>75</v>
      </c>
      <c r="B42" s="32">
        <v>377</v>
      </c>
      <c r="C42">
        <f t="shared" si="0"/>
        <v>0.5</v>
      </c>
      <c r="D42">
        <f t="shared" si="1"/>
        <v>188.5</v>
      </c>
      <c r="E42" s="28">
        <v>0.5</v>
      </c>
      <c r="F42" s="34"/>
      <c r="G42" s="12"/>
      <c r="I42" s="9"/>
      <c r="J42" s="12"/>
      <c r="M42" s="9" t="s">
        <v>46</v>
      </c>
      <c r="N42" s="12"/>
    </row>
    <row r="43" spans="1:14" x14ac:dyDescent="0.15">
      <c r="A43" t="s">
        <v>76</v>
      </c>
      <c r="B43" s="32">
        <v>59754</v>
      </c>
      <c r="C43">
        <f t="shared" si="0"/>
        <v>1</v>
      </c>
      <c r="D43">
        <f t="shared" si="1"/>
        <v>59754</v>
      </c>
      <c r="F43" s="34"/>
      <c r="G43" s="12"/>
      <c r="I43" s="9"/>
      <c r="J43" s="12"/>
    </row>
    <row r="44" spans="1:14" x14ac:dyDescent="0.15">
      <c r="A44" t="s">
        <v>77</v>
      </c>
      <c r="B44" s="32">
        <v>1</v>
      </c>
      <c r="C44">
        <f t="shared" si="0"/>
        <v>1</v>
      </c>
      <c r="D44">
        <f t="shared" si="1"/>
        <v>1</v>
      </c>
      <c r="F44" s="34"/>
      <c r="G44" s="12"/>
      <c r="I44" s="9"/>
      <c r="J44" s="12"/>
    </row>
    <row r="45" spans="1:14" x14ac:dyDescent="0.15">
      <c r="A45" t="s">
        <v>78</v>
      </c>
      <c r="B45" s="32">
        <v>9</v>
      </c>
      <c r="C45">
        <f t="shared" si="0"/>
        <v>1</v>
      </c>
      <c r="D45">
        <f t="shared" si="1"/>
        <v>9</v>
      </c>
      <c r="F45" s="34"/>
      <c r="G45" s="12"/>
      <c r="I45" s="9"/>
      <c r="J45" s="12"/>
      <c r="M45" s="9" t="s">
        <v>46</v>
      </c>
      <c r="N45" s="12"/>
    </row>
    <row r="46" spans="1:14" x14ac:dyDescent="0.15">
      <c r="A46" t="s">
        <v>79</v>
      </c>
      <c r="B46" s="32">
        <v>455</v>
      </c>
      <c r="C46">
        <f t="shared" si="0"/>
        <v>1</v>
      </c>
      <c r="D46">
        <f t="shared" si="1"/>
        <v>455</v>
      </c>
      <c r="F46" s="34"/>
      <c r="G46" s="12"/>
      <c r="I46" s="9"/>
      <c r="J46" s="12"/>
    </row>
    <row r="47" spans="1:14" x14ac:dyDescent="0.15">
      <c r="A47" t="s">
        <v>80</v>
      </c>
      <c r="B47" s="32">
        <v>2261</v>
      </c>
      <c r="C47">
        <f t="shared" si="0"/>
        <v>1</v>
      </c>
      <c r="D47">
        <f t="shared" si="1"/>
        <v>2261</v>
      </c>
      <c r="F47" s="34"/>
      <c r="G47" s="12"/>
      <c r="I47" s="9"/>
      <c r="J47" s="12"/>
    </row>
    <row r="48" spans="1:14" x14ac:dyDescent="0.15">
      <c r="A48" t="s">
        <v>81</v>
      </c>
      <c r="B48" s="32">
        <v>563</v>
      </c>
      <c r="C48">
        <f t="shared" si="0"/>
        <v>0</v>
      </c>
      <c r="D48">
        <f t="shared" si="1"/>
        <v>0</v>
      </c>
      <c r="E48" s="28">
        <v>1</v>
      </c>
      <c r="F48" s="34"/>
      <c r="G48" s="12"/>
      <c r="I48" s="9"/>
      <c r="J48" s="12"/>
      <c r="M48" s="9" t="s">
        <v>46</v>
      </c>
      <c r="N48" s="12"/>
    </row>
    <row r="49" spans="1:14" x14ac:dyDescent="0.15">
      <c r="A49" t="s">
        <v>82</v>
      </c>
      <c r="B49" s="32">
        <v>93</v>
      </c>
      <c r="C49">
        <f t="shared" si="0"/>
        <v>0</v>
      </c>
      <c r="D49">
        <f t="shared" si="1"/>
        <v>0</v>
      </c>
      <c r="E49" s="28">
        <v>1</v>
      </c>
      <c r="F49" s="34"/>
      <c r="G49" s="12"/>
      <c r="I49" s="9"/>
      <c r="J49" s="12"/>
    </row>
    <row r="50" spans="1:14" x14ac:dyDescent="0.15">
      <c r="A50" t="s">
        <v>83</v>
      </c>
      <c r="B50" s="32">
        <v>47</v>
      </c>
      <c r="C50">
        <f t="shared" si="0"/>
        <v>0</v>
      </c>
      <c r="D50">
        <f t="shared" si="1"/>
        <v>0</v>
      </c>
      <c r="E50" s="28">
        <v>1</v>
      </c>
      <c r="F50" s="34"/>
      <c r="G50" s="12"/>
      <c r="I50" s="9"/>
      <c r="J50" s="12"/>
      <c r="M50" s="9" t="s">
        <v>46</v>
      </c>
      <c r="N50" s="12"/>
    </row>
    <row r="51" spans="1:14" x14ac:dyDescent="0.15">
      <c r="A51" t="s">
        <v>84</v>
      </c>
      <c r="B51" s="32">
        <v>408</v>
      </c>
      <c r="C51">
        <f t="shared" si="0"/>
        <v>0</v>
      </c>
      <c r="D51">
        <f t="shared" si="1"/>
        <v>0</v>
      </c>
      <c r="E51" s="28">
        <v>1</v>
      </c>
      <c r="F51" s="34"/>
      <c r="G51" s="12"/>
      <c r="I51" s="9"/>
      <c r="J51" s="12"/>
      <c r="M51" s="9" t="s">
        <v>46</v>
      </c>
      <c r="N51" s="12"/>
    </row>
    <row r="52" spans="1:14" x14ac:dyDescent="0.15">
      <c r="A52" t="s">
        <v>85</v>
      </c>
      <c r="B52" s="32">
        <v>1432</v>
      </c>
      <c r="C52">
        <f t="shared" si="0"/>
        <v>0</v>
      </c>
      <c r="D52">
        <f t="shared" si="1"/>
        <v>0</v>
      </c>
      <c r="E52" s="28">
        <v>1</v>
      </c>
      <c r="F52" s="34"/>
      <c r="G52" s="12"/>
      <c r="I52" s="9"/>
      <c r="J52" s="12"/>
    </row>
    <row r="53" spans="1:14" x14ac:dyDescent="0.15">
      <c r="A53" t="s">
        <v>86</v>
      </c>
      <c r="B53" s="32">
        <v>34414</v>
      </c>
      <c r="C53">
        <f t="shared" si="0"/>
        <v>1</v>
      </c>
      <c r="D53">
        <f t="shared" si="1"/>
        <v>34414</v>
      </c>
      <c r="F53" s="34"/>
      <c r="G53" s="12"/>
      <c r="I53" s="9"/>
      <c r="J53" s="12"/>
    </row>
    <row r="54" spans="1:14" x14ac:dyDescent="0.15">
      <c r="A54" t="s">
        <v>87</v>
      </c>
      <c r="B54" s="32">
        <v>12</v>
      </c>
      <c r="C54">
        <f t="shared" si="0"/>
        <v>1</v>
      </c>
      <c r="D54">
        <f t="shared" si="1"/>
        <v>12</v>
      </c>
      <c r="F54" s="34"/>
      <c r="G54" s="12"/>
      <c r="I54" s="9"/>
      <c r="J54" s="12"/>
    </row>
    <row r="55" spans="1:14" x14ac:dyDescent="0.15">
      <c r="A55" t="s">
        <v>88</v>
      </c>
      <c r="B55" s="32">
        <v>68</v>
      </c>
      <c r="C55">
        <f t="shared" si="0"/>
        <v>0</v>
      </c>
      <c r="D55">
        <f t="shared" si="1"/>
        <v>0</v>
      </c>
      <c r="E55" s="28">
        <v>1</v>
      </c>
      <c r="F55" s="34"/>
      <c r="G55" s="12"/>
      <c r="I55" s="9"/>
      <c r="J55" s="12"/>
    </row>
    <row r="56" spans="1:14" x14ac:dyDescent="0.15">
      <c r="A56" t="s">
        <v>89</v>
      </c>
      <c r="B56" s="32">
        <v>80</v>
      </c>
      <c r="C56">
        <f t="shared" si="0"/>
        <v>0</v>
      </c>
      <c r="D56">
        <f t="shared" si="1"/>
        <v>0</v>
      </c>
      <c r="E56" s="28">
        <v>1</v>
      </c>
      <c r="F56" s="34"/>
      <c r="G56" s="12"/>
      <c r="I56" s="9"/>
      <c r="J56" s="12"/>
      <c r="M56" s="9" t="s">
        <v>46</v>
      </c>
      <c r="N56" s="12"/>
    </row>
    <row r="57" spans="1:14" x14ac:dyDescent="0.15">
      <c r="A57" t="s">
        <v>90</v>
      </c>
      <c r="B57" s="32">
        <v>6805</v>
      </c>
      <c r="C57">
        <f t="shared" si="0"/>
        <v>1</v>
      </c>
      <c r="D57">
        <f t="shared" si="1"/>
        <v>6805</v>
      </c>
      <c r="F57" s="34"/>
      <c r="G57" s="12"/>
      <c r="I57" s="9"/>
      <c r="J57" s="12"/>
    </row>
    <row r="58" spans="1:14" x14ac:dyDescent="0.15">
      <c r="A58" t="s">
        <v>91</v>
      </c>
      <c r="B58" s="32">
        <v>282232</v>
      </c>
      <c r="C58">
        <f t="shared" si="0"/>
        <v>1</v>
      </c>
      <c r="D58">
        <f t="shared" si="1"/>
        <v>282232</v>
      </c>
      <c r="F58" s="34"/>
      <c r="G58" s="12"/>
      <c r="I58" s="9"/>
      <c r="J58" s="12"/>
    </row>
    <row r="59" spans="1:14" x14ac:dyDescent="0.15">
      <c r="A59" t="s">
        <v>92</v>
      </c>
      <c r="B59" s="32">
        <v>1</v>
      </c>
      <c r="C59">
        <f t="shared" si="0"/>
        <v>1</v>
      </c>
      <c r="D59">
        <f t="shared" si="1"/>
        <v>1</v>
      </c>
      <c r="F59" s="34"/>
      <c r="G59" s="12"/>
      <c r="I59" s="9"/>
      <c r="J59" s="12"/>
      <c r="M59" s="9" t="s">
        <v>46</v>
      </c>
      <c r="N59" s="12"/>
    </row>
    <row r="60" spans="1:14" x14ac:dyDescent="0.15">
      <c r="A60" t="s">
        <v>93</v>
      </c>
      <c r="B60" s="32">
        <v>7628</v>
      </c>
      <c r="C60">
        <f t="shared" si="0"/>
        <v>0.5</v>
      </c>
      <c r="D60">
        <f t="shared" si="1"/>
        <v>3814</v>
      </c>
      <c r="E60" s="28">
        <v>0.5</v>
      </c>
      <c r="F60" s="34"/>
      <c r="G60" s="12"/>
      <c r="I60" s="9"/>
      <c r="J60" s="12"/>
    </row>
    <row r="61" spans="1:14" x14ac:dyDescent="0.15">
      <c r="A61" t="s">
        <v>94</v>
      </c>
      <c r="B61" s="32">
        <v>47</v>
      </c>
      <c r="C61">
        <f t="shared" si="0"/>
        <v>0</v>
      </c>
      <c r="D61">
        <f t="shared" si="1"/>
        <v>0</v>
      </c>
      <c r="E61" s="28">
        <v>1</v>
      </c>
      <c r="F61" s="34"/>
      <c r="G61" s="12"/>
      <c r="I61" s="9"/>
      <c r="J61" s="12"/>
    </row>
    <row r="62" spans="1:14" x14ac:dyDescent="0.15">
      <c r="A62" t="s">
        <v>95</v>
      </c>
      <c r="B62" s="32">
        <v>5</v>
      </c>
      <c r="C62">
        <f t="shared" si="0"/>
        <v>0</v>
      </c>
      <c r="D62">
        <f t="shared" si="1"/>
        <v>0</v>
      </c>
      <c r="E62" s="28">
        <v>1</v>
      </c>
      <c r="F62" s="34"/>
      <c r="G62" s="12"/>
      <c r="I62" s="9"/>
      <c r="J62" s="12"/>
    </row>
    <row r="63" spans="1:14" x14ac:dyDescent="0.15">
      <c r="A63" t="s">
        <v>96</v>
      </c>
      <c r="B63" s="32">
        <v>1132</v>
      </c>
      <c r="C63">
        <f t="shared" si="0"/>
        <v>1</v>
      </c>
      <c r="D63">
        <f t="shared" si="1"/>
        <v>1132</v>
      </c>
      <c r="F63" s="34"/>
      <c r="G63" s="12"/>
      <c r="I63" s="9"/>
      <c r="J63" s="12"/>
    </row>
    <row r="64" spans="1:14" x14ac:dyDescent="0.15">
      <c r="A64" t="s">
        <v>97</v>
      </c>
      <c r="B64" s="32">
        <v>4460</v>
      </c>
      <c r="C64">
        <f t="shared" si="0"/>
        <v>1</v>
      </c>
      <c r="D64">
        <f t="shared" si="1"/>
        <v>4460</v>
      </c>
      <c r="F64" s="34"/>
      <c r="G64" s="12"/>
      <c r="I64" s="9"/>
      <c r="J64" s="12"/>
    </row>
    <row r="65" spans="1:14" x14ac:dyDescent="0.15">
      <c r="A65" t="s">
        <v>98</v>
      </c>
      <c r="B65" s="32">
        <v>658</v>
      </c>
      <c r="C65">
        <f t="shared" si="0"/>
        <v>0.5</v>
      </c>
      <c r="D65">
        <f t="shared" si="1"/>
        <v>329</v>
      </c>
      <c r="E65" s="28">
        <v>0.5</v>
      </c>
      <c r="F65" s="34"/>
      <c r="G65" s="12"/>
      <c r="I65" s="9"/>
      <c r="J65" s="12"/>
    </row>
    <row r="66" spans="1:14" x14ac:dyDescent="0.15">
      <c r="A66" t="s">
        <v>99</v>
      </c>
      <c r="B66" s="32">
        <v>75</v>
      </c>
      <c r="C66">
        <f t="shared" si="0"/>
        <v>1</v>
      </c>
      <c r="D66">
        <f t="shared" si="1"/>
        <v>75</v>
      </c>
      <c r="F66" s="34"/>
      <c r="G66" s="12"/>
      <c r="I66" s="9"/>
      <c r="J66" s="12"/>
    </row>
    <row r="67" spans="1:14" x14ac:dyDescent="0.15">
      <c r="A67" t="s">
        <v>100</v>
      </c>
      <c r="B67" s="32">
        <v>1684</v>
      </c>
      <c r="C67">
        <f t="shared" si="0"/>
        <v>1</v>
      </c>
      <c r="D67">
        <f t="shared" si="1"/>
        <v>1684</v>
      </c>
      <c r="F67" s="34"/>
      <c r="G67" s="12"/>
      <c r="I67" s="9"/>
      <c r="J67" s="12"/>
    </row>
    <row r="68" spans="1:14" x14ac:dyDescent="0.15">
      <c r="A68" t="s">
        <v>101</v>
      </c>
      <c r="B68" s="32">
        <v>7768</v>
      </c>
      <c r="C68">
        <f t="shared" si="0"/>
        <v>1</v>
      </c>
      <c r="D68">
        <f t="shared" si="1"/>
        <v>7768</v>
      </c>
      <c r="F68" s="34"/>
      <c r="G68" s="12"/>
      <c r="I68" s="9"/>
      <c r="J68" s="12"/>
    </row>
    <row r="69" spans="1:14" x14ac:dyDescent="0.15">
      <c r="A69" t="s">
        <v>102</v>
      </c>
      <c r="B69" s="32">
        <v>568</v>
      </c>
      <c r="C69">
        <f t="shared" si="0"/>
        <v>0</v>
      </c>
      <c r="D69">
        <f t="shared" si="1"/>
        <v>0</v>
      </c>
      <c r="E69" s="28">
        <v>1</v>
      </c>
      <c r="F69" s="34"/>
      <c r="G69" s="12"/>
      <c r="I69" s="9"/>
      <c r="J69" s="12"/>
    </row>
    <row r="70" spans="1:14" x14ac:dyDescent="0.15">
      <c r="A70" t="s">
        <v>103</v>
      </c>
      <c r="B70" s="32">
        <v>10008</v>
      </c>
      <c r="C70">
        <f t="shared" si="0"/>
        <v>1</v>
      </c>
      <c r="D70">
        <f t="shared" si="1"/>
        <v>10008</v>
      </c>
      <c r="F70" s="34"/>
      <c r="G70" s="12"/>
      <c r="I70" s="9"/>
      <c r="J70" s="12"/>
    </row>
    <row r="71" spans="1:14" x14ac:dyDescent="0.15">
      <c r="A71" t="s">
        <v>104</v>
      </c>
      <c r="B71" s="32">
        <v>16</v>
      </c>
      <c r="C71">
        <f t="shared" si="0"/>
        <v>0</v>
      </c>
      <c r="D71">
        <f t="shared" si="1"/>
        <v>0</v>
      </c>
      <c r="E71" s="28">
        <v>1</v>
      </c>
      <c r="F71" s="34"/>
      <c r="G71" s="12"/>
      <c r="I71" s="9"/>
      <c r="J71" s="12"/>
    </row>
    <row r="72" spans="1:14" x14ac:dyDescent="0.15">
      <c r="A72" t="s">
        <v>105</v>
      </c>
      <c r="B72" s="32">
        <v>24</v>
      </c>
      <c r="C72">
        <f t="shared" si="0"/>
        <v>0</v>
      </c>
      <c r="D72">
        <f t="shared" si="1"/>
        <v>0</v>
      </c>
      <c r="E72" s="28">
        <v>1</v>
      </c>
      <c r="F72" s="34"/>
      <c r="G72" s="12"/>
      <c r="I72" s="9"/>
      <c r="J72" s="12"/>
    </row>
    <row r="73" spans="1:14" x14ac:dyDescent="0.15">
      <c r="A73" t="s">
        <v>106</v>
      </c>
      <c r="B73" s="32">
        <v>278</v>
      </c>
      <c r="C73">
        <f t="shared" si="0"/>
        <v>1</v>
      </c>
      <c r="D73">
        <f t="shared" si="1"/>
        <v>278</v>
      </c>
      <c r="F73" s="34"/>
      <c r="G73" s="12"/>
      <c r="I73" s="9"/>
      <c r="J73" s="12"/>
    </row>
    <row r="74" spans="1:14" x14ac:dyDescent="0.15">
      <c r="A74" t="s">
        <v>107</v>
      </c>
      <c r="B74" s="32">
        <v>2643</v>
      </c>
      <c r="C74">
        <f t="shared" si="0"/>
        <v>0.5</v>
      </c>
      <c r="D74">
        <f t="shared" si="1"/>
        <v>1321.5</v>
      </c>
      <c r="E74" s="28">
        <v>0.5</v>
      </c>
      <c r="F74" s="34"/>
      <c r="G74" s="12"/>
      <c r="I74" s="9"/>
      <c r="J74" s="12"/>
      <c r="M74" s="9" t="s">
        <v>46</v>
      </c>
      <c r="N74" s="12"/>
    </row>
    <row r="75" spans="1:14" x14ac:dyDescent="0.15">
      <c r="A75" t="s">
        <v>108</v>
      </c>
      <c r="B75" s="32">
        <v>19519</v>
      </c>
      <c r="C75">
        <f t="shared" si="0"/>
        <v>0.5</v>
      </c>
      <c r="D75">
        <f t="shared" si="1"/>
        <v>9759.5</v>
      </c>
      <c r="E75" s="28">
        <v>0.5</v>
      </c>
      <c r="F75" s="34"/>
      <c r="G75" s="12"/>
      <c r="I75" s="9"/>
      <c r="J75" s="12"/>
      <c r="M75" s="9" t="s">
        <v>46</v>
      </c>
      <c r="N75" s="12"/>
    </row>
    <row r="76" spans="1:14" x14ac:dyDescent="0.15">
      <c r="A76" t="s">
        <v>109</v>
      </c>
      <c r="B76" s="32">
        <v>361</v>
      </c>
      <c r="C76">
        <f t="shared" si="0"/>
        <v>0.5</v>
      </c>
      <c r="D76">
        <f t="shared" si="1"/>
        <v>180.5</v>
      </c>
      <c r="E76" s="28">
        <v>0.5</v>
      </c>
      <c r="F76" s="34"/>
      <c r="G76" s="12"/>
      <c r="I76" s="9"/>
      <c r="J76" s="12"/>
    </row>
    <row r="77" spans="1:14" x14ac:dyDescent="0.15">
      <c r="A77" t="s">
        <v>110</v>
      </c>
      <c r="B77" s="32">
        <v>16</v>
      </c>
      <c r="C77">
        <f t="shared" si="0"/>
        <v>0</v>
      </c>
      <c r="D77">
        <f t="shared" si="1"/>
        <v>0</v>
      </c>
      <c r="E77" s="28">
        <v>1</v>
      </c>
      <c r="F77" s="34"/>
      <c r="G77" s="12"/>
      <c r="I77" s="9"/>
      <c r="J77" s="12"/>
    </row>
    <row r="78" spans="1:14" x14ac:dyDescent="0.15">
      <c r="A78" t="s">
        <v>111</v>
      </c>
      <c r="B78" s="32">
        <v>47</v>
      </c>
      <c r="C78">
        <f t="shared" ref="C78:C141" si="2">1-IF($B$7="R4L",E78,F78)</f>
        <v>0</v>
      </c>
      <c r="D78">
        <f t="shared" si="1"/>
        <v>0</v>
      </c>
      <c r="E78" s="28">
        <v>1</v>
      </c>
      <c r="F78" s="34"/>
      <c r="G78" s="12"/>
      <c r="I78" s="9"/>
      <c r="J78" s="12"/>
    </row>
    <row r="79" spans="1:14" x14ac:dyDescent="0.15">
      <c r="A79" t="s">
        <v>112</v>
      </c>
      <c r="B79" s="32">
        <v>1298</v>
      </c>
      <c r="C79">
        <f t="shared" si="2"/>
        <v>1</v>
      </c>
      <c r="D79">
        <f t="shared" ref="D79:D142" si="3">C79*B79</f>
        <v>1298</v>
      </c>
      <c r="F79" s="34"/>
      <c r="G79" s="12"/>
      <c r="I79" s="9"/>
      <c r="J79" s="12"/>
    </row>
    <row r="80" spans="1:14" x14ac:dyDescent="0.15">
      <c r="A80" t="s">
        <v>113</v>
      </c>
      <c r="B80" s="32">
        <v>97</v>
      </c>
      <c r="C80">
        <f t="shared" si="2"/>
        <v>0</v>
      </c>
      <c r="D80">
        <f t="shared" si="3"/>
        <v>0</v>
      </c>
      <c r="E80" s="28">
        <v>1</v>
      </c>
      <c r="F80" s="34"/>
      <c r="G80" s="12"/>
      <c r="I80" s="9"/>
      <c r="J80" s="12"/>
    </row>
    <row r="81" spans="1:14" x14ac:dyDescent="0.15">
      <c r="A81" t="s">
        <v>114</v>
      </c>
      <c r="B81" s="32">
        <v>8023</v>
      </c>
      <c r="C81">
        <f t="shared" si="2"/>
        <v>0</v>
      </c>
      <c r="D81">
        <f t="shared" si="3"/>
        <v>0</v>
      </c>
      <c r="E81" s="28">
        <v>1</v>
      </c>
      <c r="F81" s="34"/>
      <c r="G81" s="12"/>
      <c r="I81" s="9"/>
      <c r="J81" s="12"/>
    </row>
    <row r="82" spans="1:14" x14ac:dyDescent="0.15">
      <c r="A82" t="s">
        <v>115</v>
      </c>
      <c r="B82" s="32">
        <v>13</v>
      </c>
      <c r="C82">
        <f t="shared" si="2"/>
        <v>1</v>
      </c>
      <c r="D82">
        <f t="shared" si="3"/>
        <v>13</v>
      </c>
      <c r="F82" s="34"/>
      <c r="G82" s="12"/>
      <c r="I82" s="9"/>
      <c r="J82" s="12"/>
    </row>
    <row r="83" spans="1:14" x14ac:dyDescent="0.15">
      <c r="A83" t="s">
        <v>116</v>
      </c>
      <c r="B83" s="32">
        <v>66</v>
      </c>
      <c r="C83">
        <f t="shared" si="2"/>
        <v>1</v>
      </c>
      <c r="D83">
        <f t="shared" si="3"/>
        <v>66</v>
      </c>
      <c r="F83" s="34"/>
      <c r="G83" s="12"/>
      <c r="I83" s="9"/>
      <c r="J83" s="12"/>
    </row>
    <row r="84" spans="1:14" x14ac:dyDescent="0.15">
      <c r="A84" t="s">
        <v>117</v>
      </c>
      <c r="B84" s="32">
        <v>186</v>
      </c>
      <c r="C84">
        <f t="shared" si="2"/>
        <v>0.5</v>
      </c>
      <c r="D84">
        <f t="shared" si="3"/>
        <v>93</v>
      </c>
      <c r="E84" s="28">
        <v>0.5</v>
      </c>
      <c r="F84" s="34"/>
      <c r="G84" s="12"/>
      <c r="I84" s="9"/>
      <c r="J84" s="12"/>
      <c r="M84" s="9" t="s">
        <v>46</v>
      </c>
      <c r="N84" s="12"/>
    </row>
    <row r="85" spans="1:14" x14ac:dyDescent="0.15">
      <c r="A85" t="s">
        <v>118</v>
      </c>
      <c r="B85" s="32">
        <v>6917</v>
      </c>
      <c r="C85">
        <f t="shared" si="2"/>
        <v>1</v>
      </c>
      <c r="D85">
        <f t="shared" si="3"/>
        <v>6917</v>
      </c>
      <c r="F85" s="34"/>
      <c r="G85" s="12"/>
      <c r="I85" s="9"/>
      <c r="J85" s="12"/>
    </row>
    <row r="86" spans="1:14" x14ac:dyDescent="0.15">
      <c r="A86" t="s">
        <v>119</v>
      </c>
      <c r="B86" s="32">
        <v>31062</v>
      </c>
      <c r="C86">
        <f t="shared" si="2"/>
        <v>1</v>
      </c>
      <c r="D86">
        <f t="shared" si="3"/>
        <v>31062</v>
      </c>
      <c r="F86" s="34"/>
      <c r="G86" s="12"/>
      <c r="I86" s="9"/>
      <c r="J86" s="12"/>
    </row>
    <row r="87" spans="1:14" x14ac:dyDescent="0.15">
      <c r="A87" t="s">
        <v>120</v>
      </c>
      <c r="B87" s="32">
        <v>74</v>
      </c>
      <c r="C87">
        <f t="shared" si="2"/>
        <v>1</v>
      </c>
      <c r="D87">
        <f t="shared" si="3"/>
        <v>74</v>
      </c>
      <c r="F87" s="34"/>
      <c r="G87" s="12"/>
      <c r="I87" s="9"/>
      <c r="J87" s="12"/>
    </row>
    <row r="88" spans="1:14" x14ac:dyDescent="0.15">
      <c r="A88" t="s">
        <v>121</v>
      </c>
      <c r="B88" s="32">
        <v>53</v>
      </c>
      <c r="C88">
        <f t="shared" si="2"/>
        <v>1</v>
      </c>
      <c r="D88">
        <f t="shared" si="3"/>
        <v>53</v>
      </c>
      <c r="F88" s="34"/>
      <c r="G88" s="12"/>
      <c r="I88" s="9"/>
      <c r="J88" s="12"/>
    </row>
    <row r="89" spans="1:14" x14ac:dyDescent="0.15">
      <c r="A89" t="s">
        <v>122</v>
      </c>
      <c r="B89" s="32">
        <v>1</v>
      </c>
      <c r="C89">
        <f t="shared" si="2"/>
        <v>1</v>
      </c>
      <c r="D89">
        <f t="shared" si="3"/>
        <v>1</v>
      </c>
      <c r="F89" s="34"/>
      <c r="G89" s="12"/>
      <c r="I89" s="9"/>
      <c r="J89" s="12"/>
    </row>
    <row r="90" spans="1:14" x14ac:dyDescent="0.15">
      <c r="A90" t="s">
        <v>123</v>
      </c>
      <c r="B90" s="32">
        <v>189</v>
      </c>
      <c r="C90">
        <f t="shared" si="2"/>
        <v>0.5</v>
      </c>
      <c r="D90">
        <f t="shared" si="3"/>
        <v>94.5</v>
      </c>
      <c r="E90" s="28">
        <v>0.5</v>
      </c>
      <c r="F90" s="34"/>
      <c r="G90" s="12"/>
      <c r="I90" s="9"/>
      <c r="J90" s="12"/>
    </row>
    <row r="91" spans="1:14" x14ac:dyDescent="0.15">
      <c r="A91" t="s">
        <v>124</v>
      </c>
      <c r="B91" s="32">
        <v>195</v>
      </c>
      <c r="C91">
        <f t="shared" si="2"/>
        <v>0</v>
      </c>
      <c r="D91">
        <f t="shared" si="3"/>
        <v>0</v>
      </c>
      <c r="E91" s="28">
        <v>1</v>
      </c>
      <c r="F91" s="34"/>
      <c r="G91" s="12"/>
      <c r="I91" s="9"/>
      <c r="J91" s="12"/>
    </row>
    <row r="92" spans="1:14" x14ac:dyDescent="0.15">
      <c r="A92" t="s">
        <v>125</v>
      </c>
      <c r="B92" s="32">
        <v>530</v>
      </c>
      <c r="C92">
        <f t="shared" si="2"/>
        <v>0.5</v>
      </c>
      <c r="D92">
        <f t="shared" si="3"/>
        <v>265</v>
      </c>
      <c r="E92" s="28">
        <v>0.5</v>
      </c>
      <c r="F92" s="34"/>
      <c r="G92" s="12"/>
      <c r="I92" s="9"/>
      <c r="J92" s="12"/>
    </row>
    <row r="93" spans="1:14" x14ac:dyDescent="0.15">
      <c r="A93" t="s">
        <v>126</v>
      </c>
      <c r="B93" s="32">
        <v>55329</v>
      </c>
      <c r="C93">
        <f t="shared" si="2"/>
        <v>1</v>
      </c>
      <c r="D93">
        <f t="shared" si="3"/>
        <v>55329</v>
      </c>
      <c r="F93" s="34"/>
      <c r="G93" s="12"/>
      <c r="I93" s="9"/>
      <c r="J93" s="12"/>
    </row>
    <row r="94" spans="1:14" x14ac:dyDescent="0.15">
      <c r="A94" t="s">
        <v>127</v>
      </c>
      <c r="B94" s="32">
        <v>3337</v>
      </c>
      <c r="C94">
        <f t="shared" si="2"/>
        <v>0</v>
      </c>
      <c r="D94">
        <f t="shared" si="3"/>
        <v>0</v>
      </c>
      <c r="E94" s="28">
        <v>1</v>
      </c>
      <c r="F94" s="34"/>
      <c r="G94" s="12"/>
      <c r="I94" s="9"/>
      <c r="J94" s="12"/>
    </row>
    <row r="95" spans="1:14" x14ac:dyDescent="0.15">
      <c r="A95" t="s">
        <v>128</v>
      </c>
      <c r="B95" s="32">
        <v>41</v>
      </c>
      <c r="C95">
        <f t="shared" si="2"/>
        <v>1</v>
      </c>
      <c r="D95">
        <f t="shared" si="3"/>
        <v>41</v>
      </c>
      <c r="F95" s="34"/>
      <c r="G95" s="12"/>
      <c r="I95" s="9"/>
      <c r="J95" s="12"/>
    </row>
    <row r="96" spans="1:14" x14ac:dyDescent="0.15">
      <c r="A96" t="s">
        <v>129</v>
      </c>
      <c r="B96" s="32">
        <v>8653</v>
      </c>
      <c r="C96">
        <f t="shared" si="2"/>
        <v>1</v>
      </c>
      <c r="D96">
        <f t="shared" si="3"/>
        <v>8653</v>
      </c>
      <c r="F96" s="34"/>
      <c r="G96" s="12"/>
      <c r="I96" s="9"/>
      <c r="J96" s="12"/>
    </row>
    <row r="97" spans="1:14" x14ac:dyDescent="0.15">
      <c r="A97" t="s">
        <v>130</v>
      </c>
      <c r="B97" s="32">
        <v>65</v>
      </c>
      <c r="C97">
        <f t="shared" si="2"/>
        <v>1</v>
      </c>
      <c r="D97">
        <f t="shared" si="3"/>
        <v>65</v>
      </c>
      <c r="F97" s="34"/>
      <c r="G97" s="12"/>
      <c r="I97" s="9"/>
      <c r="J97" s="12"/>
      <c r="M97" s="9" t="s">
        <v>46</v>
      </c>
      <c r="N97" s="12"/>
    </row>
    <row r="98" spans="1:14" x14ac:dyDescent="0.15">
      <c r="A98" t="s">
        <v>131</v>
      </c>
      <c r="B98" s="32">
        <v>231</v>
      </c>
      <c r="C98">
        <f t="shared" si="2"/>
        <v>0</v>
      </c>
      <c r="D98">
        <f t="shared" si="3"/>
        <v>0</v>
      </c>
      <c r="E98" s="28">
        <v>1</v>
      </c>
      <c r="F98" s="34"/>
      <c r="G98" s="12"/>
      <c r="I98" s="9"/>
      <c r="J98" s="12"/>
    </row>
    <row r="99" spans="1:14" x14ac:dyDescent="0.15">
      <c r="A99" t="s">
        <v>132</v>
      </c>
      <c r="B99" s="32">
        <v>83</v>
      </c>
      <c r="C99">
        <f t="shared" si="2"/>
        <v>1</v>
      </c>
      <c r="D99">
        <f t="shared" si="3"/>
        <v>83</v>
      </c>
      <c r="F99" s="34"/>
      <c r="G99" s="12"/>
      <c r="I99" s="9"/>
      <c r="J99" s="12"/>
      <c r="M99" s="9" t="s">
        <v>46</v>
      </c>
      <c r="N99" s="12"/>
    </row>
    <row r="100" spans="1:14" x14ac:dyDescent="0.15">
      <c r="A100" t="s">
        <v>133</v>
      </c>
      <c r="B100" s="32">
        <v>212</v>
      </c>
      <c r="C100">
        <f t="shared" si="2"/>
        <v>0.5</v>
      </c>
      <c r="D100">
        <f t="shared" si="3"/>
        <v>106</v>
      </c>
      <c r="E100" s="28">
        <v>0.5</v>
      </c>
      <c r="F100" s="34"/>
      <c r="G100" s="12"/>
      <c r="I100" s="9"/>
      <c r="J100" s="12"/>
    </row>
    <row r="101" spans="1:14" x14ac:dyDescent="0.15">
      <c r="A101" t="s">
        <v>134</v>
      </c>
      <c r="B101" s="32">
        <v>2</v>
      </c>
      <c r="C101">
        <f t="shared" si="2"/>
        <v>1</v>
      </c>
      <c r="D101">
        <f t="shared" si="3"/>
        <v>2</v>
      </c>
      <c r="F101" s="34"/>
      <c r="G101" s="12"/>
      <c r="I101" s="9"/>
      <c r="J101" s="12"/>
    </row>
    <row r="102" spans="1:14" x14ac:dyDescent="0.15">
      <c r="A102" t="s">
        <v>135</v>
      </c>
      <c r="B102" s="32">
        <v>212</v>
      </c>
      <c r="C102">
        <f t="shared" si="2"/>
        <v>0</v>
      </c>
      <c r="D102">
        <f t="shared" si="3"/>
        <v>0</v>
      </c>
      <c r="E102" s="28">
        <v>1</v>
      </c>
      <c r="F102" s="34"/>
      <c r="G102" s="12"/>
      <c r="I102" s="9"/>
      <c r="J102" s="12"/>
    </row>
    <row r="103" spans="1:14" x14ac:dyDescent="0.15">
      <c r="A103" t="s">
        <v>136</v>
      </c>
      <c r="B103" s="32">
        <v>36</v>
      </c>
      <c r="C103">
        <f t="shared" si="2"/>
        <v>0</v>
      </c>
      <c r="D103">
        <f t="shared" si="3"/>
        <v>0</v>
      </c>
      <c r="E103" s="28">
        <v>1</v>
      </c>
      <c r="F103" s="34"/>
      <c r="G103" s="12"/>
      <c r="I103" s="9"/>
      <c r="J103" s="12"/>
    </row>
    <row r="104" spans="1:14" x14ac:dyDescent="0.15">
      <c r="A104" t="s">
        <v>137</v>
      </c>
      <c r="B104" s="32">
        <v>41</v>
      </c>
      <c r="C104">
        <f t="shared" si="2"/>
        <v>0</v>
      </c>
      <c r="D104">
        <f t="shared" si="3"/>
        <v>0</v>
      </c>
      <c r="E104" s="28">
        <v>1</v>
      </c>
      <c r="F104" s="34"/>
      <c r="G104" s="12"/>
      <c r="I104" s="9"/>
      <c r="J104" s="12"/>
    </row>
    <row r="105" spans="1:14" x14ac:dyDescent="0.15">
      <c r="A105" t="s">
        <v>138</v>
      </c>
      <c r="B105" s="32">
        <v>100</v>
      </c>
      <c r="C105">
        <f t="shared" si="2"/>
        <v>0</v>
      </c>
      <c r="D105">
        <f t="shared" si="3"/>
        <v>0</v>
      </c>
      <c r="E105" s="28">
        <v>1</v>
      </c>
      <c r="F105" s="34"/>
      <c r="G105" s="12"/>
      <c r="I105" s="9"/>
      <c r="J105" s="12"/>
      <c r="M105" s="9" t="s">
        <v>46</v>
      </c>
      <c r="N105" s="12"/>
    </row>
    <row r="106" spans="1:14" x14ac:dyDescent="0.15">
      <c r="A106" t="s">
        <v>139</v>
      </c>
      <c r="B106" s="32">
        <v>291</v>
      </c>
      <c r="C106">
        <f t="shared" si="2"/>
        <v>0.5</v>
      </c>
      <c r="D106">
        <f t="shared" si="3"/>
        <v>145.5</v>
      </c>
      <c r="E106" s="28">
        <v>0.5</v>
      </c>
      <c r="F106" s="34"/>
      <c r="G106" s="12"/>
      <c r="I106" s="9"/>
      <c r="J106" s="12"/>
    </row>
    <row r="107" spans="1:14" x14ac:dyDescent="0.15">
      <c r="A107" t="s">
        <v>140</v>
      </c>
      <c r="B107" s="32">
        <v>5723</v>
      </c>
      <c r="C107">
        <f t="shared" si="2"/>
        <v>1</v>
      </c>
      <c r="D107">
        <f t="shared" si="3"/>
        <v>5723</v>
      </c>
      <c r="F107" s="34"/>
      <c r="G107" s="12"/>
      <c r="I107" s="9"/>
      <c r="J107" s="12"/>
    </row>
    <row r="108" spans="1:14" x14ac:dyDescent="0.15">
      <c r="A108" t="s">
        <v>141</v>
      </c>
      <c r="B108" s="32">
        <v>653</v>
      </c>
      <c r="C108">
        <f t="shared" si="2"/>
        <v>1</v>
      </c>
      <c r="D108">
        <f t="shared" si="3"/>
        <v>653</v>
      </c>
      <c r="F108" s="34"/>
      <c r="G108" s="12"/>
      <c r="I108" s="9"/>
      <c r="J108" s="12"/>
    </row>
    <row r="109" spans="1:14" x14ac:dyDescent="0.15">
      <c r="A109" t="s">
        <v>142</v>
      </c>
      <c r="B109" s="32">
        <v>59949</v>
      </c>
      <c r="C109">
        <f t="shared" si="2"/>
        <v>1</v>
      </c>
      <c r="D109">
        <f t="shared" si="3"/>
        <v>59949</v>
      </c>
      <c r="F109" s="34"/>
      <c r="G109" s="12"/>
      <c r="I109" s="9"/>
      <c r="J109" s="12"/>
    </row>
    <row r="110" spans="1:14" x14ac:dyDescent="0.15">
      <c r="A110" t="s">
        <v>143</v>
      </c>
      <c r="B110" s="32">
        <v>65144</v>
      </c>
      <c r="C110">
        <f t="shared" si="2"/>
        <v>1</v>
      </c>
      <c r="D110">
        <f t="shared" si="3"/>
        <v>65144</v>
      </c>
      <c r="F110" s="34"/>
      <c r="G110" s="12"/>
      <c r="I110" s="9"/>
      <c r="J110" s="12"/>
    </row>
    <row r="111" spans="1:14" x14ac:dyDescent="0.15">
      <c r="A111" t="s">
        <v>144</v>
      </c>
      <c r="B111" s="32">
        <v>21694</v>
      </c>
      <c r="C111">
        <f t="shared" si="2"/>
        <v>1</v>
      </c>
      <c r="D111">
        <f t="shared" si="3"/>
        <v>21694</v>
      </c>
      <c r="F111" s="34"/>
      <c r="G111" s="12"/>
      <c r="I111" s="9"/>
      <c r="J111" s="12"/>
    </row>
    <row r="112" spans="1:14" x14ac:dyDescent="0.15">
      <c r="A112" t="s">
        <v>145</v>
      </c>
      <c r="B112" s="32">
        <v>6307</v>
      </c>
      <c r="C112">
        <f t="shared" si="2"/>
        <v>0.5</v>
      </c>
      <c r="D112">
        <f t="shared" si="3"/>
        <v>3153.5</v>
      </c>
      <c r="E112" s="28">
        <v>0.5</v>
      </c>
      <c r="F112" s="34"/>
      <c r="G112" s="12"/>
      <c r="I112" s="9"/>
      <c r="J112" s="12"/>
    </row>
    <row r="113" spans="1:14" x14ac:dyDescent="0.15">
      <c r="A113" t="s">
        <v>146</v>
      </c>
      <c r="B113" s="32">
        <v>5416</v>
      </c>
      <c r="C113">
        <f t="shared" si="2"/>
        <v>1</v>
      </c>
      <c r="D113">
        <f t="shared" si="3"/>
        <v>5416</v>
      </c>
      <c r="F113" s="34"/>
      <c r="G113" s="12"/>
      <c r="I113" s="9"/>
      <c r="J113" s="12"/>
      <c r="M113" s="9" t="s">
        <v>46</v>
      </c>
      <c r="N113" s="12"/>
    </row>
    <row r="114" spans="1:14" x14ac:dyDescent="0.15">
      <c r="A114" t="s">
        <v>147</v>
      </c>
      <c r="B114" s="32">
        <v>11</v>
      </c>
      <c r="C114">
        <f t="shared" si="2"/>
        <v>1</v>
      </c>
      <c r="D114">
        <f t="shared" si="3"/>
        <v>11</v>
      </c>
      <c r="F114" s="34"/>
      <c r="G114" s="12"/>
      <c r="I114" s="9"/>
      <c r="J114" s="12"/>
    </row>
    <row r="115" spans="1:14" x14ac:dyDescent="0.15">
      <c r="A115" t="s">
        <v>148</v>
      </c>
      <c r="B115" s="32">
        <v>6628</v>
      </c>
      <c r="C115">
        <f t="shared" si="2"/>
        <v>1</v>
      </c>
      <c r="D115">
        <f t="shared" si="3"/>
        <v>6628</v>
      </c>
      <c r="F115" s="34"/>
      <c r="G115" s="12"/>
      <c r="I115" s="9"/>
      <c r="J115" s="12"/>
    </row>
    <row r="116" spans="1:14" x14ac:dyDescent="0.15">
      <c r="A116" t="s">
        <v>149</v>
      </c>
      <c r="B116" s="32">
        <v>49913</v>
      </c>
      <c r="C116">
        <f t="shared" si="2"/>
        <v>1</v>
      </c>
      <c r="D116">
        <f t="shared" si="3"/>
        <v>49913</v>
      </c>
      <c r="F116" s="34"/>
      <c r="G116" s="12"/>
      <c r="I116" s="9"/>
      <c r="J116" s="12"/>
    </row>
    <row r="117" spans="1:14" x14ac:dyDescent="0.15">
      <c r="A117" t="s">
        <v>150</v>
      </c>
      <c r="B117" s="32">
        <v>472</v>
      </c>
      <c r="C117">
        <f t="shared" si="2"/>
        <v>1</v>
      </c>
      <c r="D117">
        <f t="shared" si="3"/>
        <v>472</v>
      </c>
      <c r="F117" s="34"/>
      <c r="G117" s="12"/>
      <c r="I117" s="9"/>
      <c r="J117" s="12"/>
      <c r="M117" s="9" t="s">
        <v>46</v>
      </c>
      <c r="N117" s="12"/>
    </row>
    <row r="118" spans="1:14" x14ac:dyDescent="0.15">
      <c r="A118" t="s">
        <v>151</v>
      </c>
      <c r="B118" s="32">
        <v>129</v>
      </c>
      <c r="C118">
        <f t="shared" si="2"/>
        <v>0.5</v>
      </c>
      <c r="D118">
        <f t="shared" si="3"/>
        <v>64.5</v>
      </c>
      <c r="E118" s="28">
        <v>0.5</v>
      </c>
      <c r="F118" s="34"/>
      <c r="G118" s="12"/>
      <c r="I118" s="9"/>
      <c r="J118" s="12"/>
    </row>
    <row r="119" spans="1:14" x14ac:dyDescent="0.15">
      <c r="A119" t="s">
        <v>152</v>
      </c>
      <c r="B119" s="32">
        <v>52030</v>
      </c>
      <c r="C119">
        <f t="shared" si="2"/>
        <v>1</v>
      </c>
      <c r="D119">
        <f t="shared" si="3"/>
        <v>52030</v>
      </c>
      <c r="F119" s="34"/>
      <c r="G119" s="12"/>
      <c r="I119" s="9"/>
      <c r="J119" s="12"/>
    </row>
    <row r="120" spans="1:14" x14ac:dyDescent="0.15">
      <c r="A120" t="s">
        <v>153</v>
      </c>
      <c r="B120" s="32">
        <v>23</v>
      </c>
      <c r="C120">
        <f t="shared" si="2"/>
        <v>1</v>
      </c>
      <c r="D120">
        <f t="shared" si="3"/>
        <v>23</v>
      </c>
      <c r="F120" s="34"/>
      <c r="G120" s="12"/>
      <c r="I120" s="9"/>
      <c r="J120" s="12"/>
    </row>
    <row r="121" spans="1:14" x14ac:dyDescent="0.15">
      <c r="A121" t="s">
        <v>154</v>
      </c>
      <c r="B121" s="32">
        <v>3412</v>
      </c>
      <c r="C121">
        <f t="shared" si="2"/>
        <v>0.5</v>
      </c>
      <c r="D121">
        <f t="shared" si="3"/>
        <v>1706</v>
      </c>
      <c r="E121" s="28">
        <v>0.5</v>
      </c>
      <c r="F121" s="34"/>
      <c r="G121" s="12"/>
      <c r="I121" s="9"/>
      <c r="J121" s="12"/>
    </row>
    <row r="122" spans="1:14" x14ac:dyDescent="0.15">
      <c r="A122" t="s">
        <v>155</v>
      </c>
      <c r="B122" s="32">
        <v>2551</v>
      </c>
      <c r="C122">
        <f t="shared" si="2"/>
        <v>1</v>
      </c>
      <c r="D122">
        <f t="shared" si="3"/>
        <v>2551</v>
      </c>
      <c r="F122" s="34"/>
      <c r="G122" s="12"/>
      <c r="I122" s="9"/>
      <c r="J122" s="12"/>
    </row>
    <row r="123" spans="1:14" x14ac:dyDescent="0.15">
      <c r="A123" t="s">
        <v>156</v>
      </c>
      <c r="B123" s="32">
        <v>2968</v>
      </c>
      <c r="C123">
        <f t="shared" si="2"/>
        <v>0</v>
      </c>
      <c r="D123">
        <f t="shared" si="3"/>
        <v>0</v>
      </c>
      <c r="E123" s="28">
        <v>1</v>
      </c>
      <c r="F123" s="34"/>
      <c r="G123" s="12"/>
      <c r="I123" s="9"/>
      <c r="J123" s="12"/>
    </row>
    <row r="124" spans="1:14" x14ac:dyDescent="0.15">
      <c r="A124" t="s">
        <v>157</v>
      </c>
      <c r="B124" s="32">
        <v>7</v>
      </c>
      <c r="C124">
        <f t="shared" si="2"/>
        <v>0</v>
      </c>
      <c r="D124">
        <f t="shared" si="3"/>
        <v>0</v>
      </c>
      <c r="E124" s="28">
        <v>1</v>
      </c>
      <c r="F124" s="34"/>
      <c r="G124" s="12"/>
      <c r="I124" s="9"/>
      <c r="J124" s="12"/>
    </row>
    <row r="125" spans="1:14" x14ac:dyDescent="0.15">
      <c r="A125" t="s">
        <v>158</v>
      </c>
      <c r="B125" s="32">
        <v>380</v>
      </c>
      <c r="C125">
        <f t="shared" si="2"/>
        <v>0.5</v>
      </c>
      <c r="D125">
        <f t="shared" si="3"/>
        <v>190</v>
      </c>
      <c r="E125" s="28">
        <v>0.5</v>
      </c>
      <c r="F125" s="34"/>
      <c r="G125" s="12"/>
      <c r="I125" s="9"/>
      <c r="J125" s="12"/>
    </row>
    <row r="126" spans="1:14" x14ac:dyDescent="0.15">
      <c r="A126" t="s">
        <v>159</v>
      </c>
      <c r="B126" s="32">
        <v>1192</v>
      </c>
      <c r="C126">
        <f t="shared" si="2"/>
        <v>1</v>
      </c>
      <c r="D126">
        <f t="shared" si="3"/>
        <v>1192</v>
      </c>
      <c r="F126" s="34"/>
      <c r="G126" s="12"/>
      <c r="I126" s="9"/>
      <c r="J126" s="12"/>
    </row>
    <row r="127" spans="1:14" x14ac:dyDescent="0.15">
      <c r="A127" t="s">
        <v>160</v>
      </c>
      <c r="B127" s="32">
        <v>441</v>
      </c>
      <c r="C127">
        <f t="shared" si="2"/>
        <v>0</v>
      </c>
      <c r="D127">
        <f t="shared" si="3"/>
        <v>0</v>
      </c>
      <c r="E127" s="28">
        <v>1</v>
      </c>
      <c r="F127" s="34"/>
      <c r="G127" s="12"/>
      <c r="I127" s="9"/>
      <c r="J127" s="12"/>
    </row>
    <row r="128" spans="1:14" x14ac:dyDescent="0.15">
      <c r="A128" t="s">
        <v>161</v>
      </c>
      <c r="B128" s="32">
        <v>157</v>
      </c>
      <c r="C128">
        <f t="shared" si="2"/>
        <v>0</v>
      </c>
      <c r="D128">
        <f t="shared" si="3"/>
        <v>0</v>
      </c>
      <c r="E128" s="28">
        <v>1</v>
      </c>
      <c r="F128" s="34"/>
      <c r="G128" s="12"/>
      <c r="I128" s="9"/>
      <c r="J128" s="12"/>
      <c r="M128" s="9" t="s">
        <v>46</v>
      </c>
      <c r="N128" s="12"/>
    </row>
    <row r="129" spans="1:14" x14ac:dyDescent="0.15">
      <c r="A129" t="s">
        <v>162</v>
      </c>
      <c r="B129" s="32">
        <v>1270</v>
      </c>
      <c r="C129">
        <f t="shared" si="2"/>
        <v>1</v>
      </c>
      <c r="D129">
        <f t="shared" si="3"/>
        <v>1270</v>
      </c>
      <c r="F129" s="34"/>
      <c r="G129" s="12"/>
      <c r="I129" s="9"/>
      <c r="J129" s="12"/>
    </row>
    <row r="130" spans="1:14" x14ac:dyDescent="0.15">
      <c r="A130" t="s">
        <v>163</v>
      </c>
      <c r="B130" s="32">
        <v>1670</v>
      </c>
      <c r="C130">
        <f t="shared" si="2"/>
        <v>0</v>
      </c>
      <c r="D130">
        <f t="shared" si="3"/>
        <v>0</v>
      </c>
      <c r="E130" s="28">
        <v>1</v>
      </c>
      <c r="F130" s="34"/>
      <c r="G130" s="12"/>
      <c r="I130" s="9"/>
      <c r="J130" s="12"/>
    </row>
    <row r="131" spans="1:14" x14ac:dyDescent="0.15">
      <c r="A131" t="s">
        <v>164</v>
      </c>
      <c r="B131" s="32">
        <v>89</v>
      </c>
      <c r="C131">
        <f t="shared" si="2"/>
        <v>0</v>
      </c>
      <c r="D131">
        <f t="shared" si="3"/>
        <v>0</v>
      </c>
      <c r="E131" s="28">
        <v>1</v>
      </c>
      <c r="F131" s="34"/>
      <c r="G131" s="12"/>
      <c r="I131" s="9"/>
      <c r="J131" s="12"/>
    </row>
    <row r="132" spans="1:14" x14ac:dyDescent="0.15">
      <c r="A132" t="s">
        <v>165</v>
      </c>
      <c r="B132" s="32">
        <v>83</v>
      </c>
      <c r="C132">
        <f t="shared" si="2"/>
        <v>0</v>
      </c>
      <c r="D132">
        <f t="shared" si="3"/>
        <v>0</v>
      </c>
      <c r="E132" s="28">
        <v>1</v>
      </c>
      <c r="F132" s="34"/>
      <c r="G132" s="12"/>
      <c r="I132" s="9"/>
      <c r="J132" s="12"/>
    </row>
    <row r="133" spans="1:14" x14ac:dyDescent="0.15">
      <c r="A133" t="s">
        <v>166</v>
      </c>
      <c r="B133" s="32">
        <v>365</v>
      </c>
      <c r="C133">
        <f t="shared" si="2"/>
        <v>0.5</v>
      </c>
      <c r="D133">
        <f t="shared" si="3"/>
        <v>182.5</v>
      </c>
      <c r="E133" s="28">
        <v>0.5</v>
      </c>
      <c r="F133" s="34"/>
      <c r="G133" s="12"/>
      <c r="I133" s="9"/>
      <c r="J133" s="12"/>
    </row>
    <row r="134" spans="1:14" x14ac:dyDescent="0.15">
      <c r="A134" t="s">
        <v>167</v>
      </c>
      <c r="B134" s="32">
        <v>50</v>
      </c>
      <c r="C134">
        <f t="shared" si="2"/>
        <v>1</v>
      </c>
      <c r="D134">
        <f t="shared" si="3"/>
        <v>50</v>
      </c>
      <c r="F134" s="34"/>
      <c r="G134" s="12"/>
      <c r="I134" s="9"/>
      <c r="J134" s="12"/>
      <c r="M134" s="9" t="s">
        <v>46</v>
      </c>
      <c r="N134" s="12"/>
    </row>
    <row r="135" spans="1:14" x14ac:dyDescent="0.15">
      <c r="A135" t="s">
        <v>168</v>
      </c>
      <c r="B135" s="32">
        <v>2529</v>
      </c>
      <c r="C135">
        <f t="shared" si="2"/>
        <v>1</v>
      </c>
      <c r="D135">
        <f t="shared" si="3"/>
        <v>2529</v>
      </c>
      <c r="F135" s="34"/>
      <c r="G135" s="12"/>
      <c r="I135" s="9"/>
      <c r="J135" s="12"/>
    </row>
    <row r="136" spans="1:14" x14ac:dyDescent="0.15">
      <c r="A136" t="s">
        <v>169</v>
      </c>
      <c r="B136" s="32">
        <v>818</v>
      </c>
      <c r="C136">
        <f t="shared" si="2"/>
        <v>1</v>
      </c>
      <c r="D136">
        <f t="shared" si="3"/>
        <v>818</v>
      </c>
      <c r="F136" s="34"/>
      <c r="G136" s="12"/>
      <c r="I136" s="9"/>
      <c r="J136" s="12"/>
    </row>
    <row r="137" spans="1:14" x14ac:dyDescent="0.15">
      <c r="A137" t="s">
        <v>170</v>
      </c>
      <c r="B137" s="32">
        <v>264</v>
      </c>
      <c r="C137">
        <f t="shared" si="2"/>
        <v>0</v>
      </c>
      <c r="D137">
        <f t="shared" si="3"/>
        <v>0</v>
      </c>
      <c r="E137" s="28">
        <v>1</v>
      </c>
      <c r="F137" s="34"/>
      <c r="G137" s="12"/>
      <c r="I137" s="9"/>
      <c r="J137" s="12"/>
      <c r="M137" s="9" t="s">
        <v>46</v>
      </c>
      <c r="N137" s="12"/>
    </row>
    <row r="138" spans="1:14" x14ac:dyDescent="0.15">
      <c r="A138" t="s">
        <v>171</v>
      </c>
      <c r="B138" s="32">
        <v>668</v>
      </c>
      <c r="C138">
        <f t="shared" si="2"/>
        <v>0</v>
      </c>
      <c r="D138">
        <f t="shared" si="3"/>
        <v>0</v>
      </c>
      <c r="E138" s="28">
        <v>1</v>
      </c>
      <c r="F138" s="34"/>
      <c r="G138" s="12"/>
      <c r="I138" s="9"/>
      <c r="J138" s="12"/>
    </row>
    <row r="139" spans="1:14" x14ac:dyDescent="0.15">
      <c r="A139" t="s">
        <v>172</v>
      </c>
      <c r="B139" s="32">
        <v>14790</v>
      </c>
      <c r="C139">
        <f t="shared" si="2"/>
        <v>1</v>
      </c>
      <c r="D139">
        <f t="shared" si="3"/>
        <v>14790</v>
      </c>
      <c r="F139" s="34"/>
      <c r="G139" s="12"/>
      <c r="I139" s="9"/>
      <c r="J139" s="12"/>
    </row>
    <row r="140" spans="1:14" x14ac:dyDescent="0.15">
      <c r="A140" t="s">
        <v>173</v>
      </c>
      <c r="B140" s="32">
        <v>67</v>
      </c>
      <c r="C140">
        <f t="shared" si="2"/>
        <v>0</v>
      </c>
      <c r="D140">
        <f t="shared" si="3"/>
        <v>0</v>
      </c>
      <c r="E140" s="28">
        <v>1</v>
      </c>
      <c r="F140" s="34"/>
      <c r="G140" s="12"/>
      <c r="I140" s="9"/>
      <c r="J140" s="12"/>
    </row>
    <row r="141" spans="1:14" x14ac:dyDescent="0.15">
      <c r="A141" t="s">
        <v>174</v>
      </c>
      <c r="B141" s="32">
        <v>330</v>
      </c>
      <c r="C141">
        <f t="shared" si="2"/>
        <v>0</v>
      </c>
      <c r="D141">
        <f t="shared" si="3"/>
        <v>0</v>
      </c>
      <c r="E141" s="28">
        <v>1</v>
      </c>
      <c r="F141" s="34"/>
      <c r="G141" s="12"/>
      <c r="I141" s="9"/>
      <c r="J141" s="12"/>
    </row>
    <row r="142" spans="1:14" x14ac:dyDescent="0.15">
      <c r="A142" t="s">
        <v>175</v>
      </c>
      <c r="B142" s="32">
        <v>381</v>
      </c>
      <c r="C142">
        <f t="shared" ref="C142:C205" si="4">1-IF($B$7="R4L",E142,F142)</f>
        <v>1</v>
      </c>
      <c r="D142">
        <f t="shared" si="3"/>
        <v>381</v>
      </c>
      <c r="F142" s="34"/>
      <c r="G142" s="12"/>
      <c r="I142" s="9"/>
      <c r="J142" s="12"/>
      <c r="M142" s="9" t="s">
        <v>46</v>
      </c>
      <c r="N142" s="12"/>
    </row>
    <row r="143" spans="1:14" x14ac:dyDescent="0.15">
      <c r="A143" t="s">
        <v>176</v>
      </c>
      <c r="B143" s="32">
        <v>7</v>
      </c>
      <c r="C143">
        <f t="shared" si="4"/>
        <v>0</v>
      </c>
      <c r="D143">
        <f t="shared" ref="D143:D206" si="5">C143*B143</f>
        <v>0</v>
      </c>
      <c r="E143" s="28">
        <v>1</v>
      </c>
      <c r="F143" s="34"/>
      <c r="G143" s="12"/>
      <c r="I143" s="9"/>
      <c r="J143" s="12"/>
    </row>
    <row r="144" spans="1:14" x14ac:dyDescent="0.15">
      <c r="A144" t="s">
        <v>177</v>
      </c>
      <c r="B144" s="32">
        <v>70</v>
      </c>
      <c r="C144">
        <f t="shared" si="4"/>
        <v>1</v>
      </c>
      <c r="D144">
        <f t="shared" si="5"/>
        <v>70</v>
      </c>
      <c r="F144" s="34"/>
      <c r="G144" s="12"/>
      <c r="I144" s="9"/>
      <c r="J144" s="12"/>
    </row>
    <row r="145" spans="1:14" x14ac:dyDescent="0.15">
      <c r="A145" t="s">
        <v>178</v>
      </c>
      <c r="B145" s="32">
        <v>110</v>
      </c>
      <c r="C145">
        <f t="shared" si="4"/>
        <v>0</v>
      </c>
      <c r="D145">
        <f t="shared" si="5"/>
        <v>0</v>
      </c>
      <c r="E145" s="28">
        <v>1</v>
      </c>
      <c r="F145" s="34"/>
      <c r="G145" s="12"/>
      <c r="I145" s="9"/>
      <c r="J145" s="12"/>
    </row>
    <row r="146" spans="1:14" x14ac:dyDescent="0.15">
      <c r="A146" t="s">
        <v>179</v>
      </c>
      <c r="B146" s="32">
        <v>179</v>
      </c>
      <c r="C146">
        <f t="shared" si="4"/>
        <v>0.5</v>
      </c>
      <c r="D146">
        <f t="shared" si="5"/>
        <v>89.5</v>
      </c>
      <c r="E146" s="28">
        <v>0.5</v>
      </c>
      <c r="F146" s="34"/>
      <c r="G146" s="12"/>
      <c r="I146" s="9"/>
      <c r="J146" s="12"/>
    </row>
    <row r="147" spans="1:14" x14ac:dyDescent="0.15">
      <c r="A147" t="s">
        <v>180</v>
      </c>
      <c r="B147" s="32">
        <v>14</v>
      </c>
      <c r="C147">
        <f t="shared" si="4"/>
        <v>1</v>
      </c>
      <c r="D147">
        <f t="shared" si="5"/>
        <v>14</v>
      </c>
      <c r="F147" s="34"/>
      <c r="G147" s="12"/>
      <c r="I147" s="9"/>
      <c r="J147" s="12"/>
      <c r="M147" s="9" t="s">
        <v>46</v>
      </c>
      <c r="N147" s="12"/>
    </row>
    <row r="148" spans="1:14" x14ac:dyDescent="0.15">
      <c r="A148" t="s">
        <v>181</v>
      </c>
      <c r="B148" s="32">
        <v>12119</v>
      </c>
      <c r="C148">
        <f t="shared" si="4"/>
        <v>1</v>
      </c>
      <c r="D148">
        <f t="shared" si="5"/>
        <v>12119</v>
      </c>
      <c r="F148" s="34"/>
      <c r="G148" s="12"/>
      <c r="I148" s="9"/>
      <c r="J148" s="12"/>
    </row>
    <row r="149" spans="1:14" x14ac:dyDescent="0.15">
      <c r="A149" t="s">
        <v>182</v>
      </c>
      <c r="B149" s="32">
        <v>6</v>
      </c>
      <c r="C149">
        <f t="shared" si="4"/>
        <v>1</v>
      </c>
      <c r="D149">
        <f t="shared" si="5"/>
        <v>6</v>
      </c>
      <c r="F149" s="34"/>
      <c r="G149" s="12"/>
      <c r="I149" s="9"/>
      <c r="J149" s="12"/>
      <c r="M149" s="9" t="s">
        <v>46</v>
      </c>
      <c r="N149" s="12"/>
    </row>
    <row r="150" spans="1:14" x14ac:dyDescent="0.15">
      <c r="A150" t="s">
        <v>183</v>
      </c>
      <c r="B150" s="32">
        <v>256</v>
      </c>
      <c r="C150">
        <f t="shared" si="4"/>
        <v>1</v>
      </c>
      <c r="D150">
        <f t="shared" si="5"/>
        <v>256</v>
      </c>
      <c r="F150" s="34"/>
      <c r="G150" s="12"/>
      <c r="I150" s="9"/>
      <c r="J150" s="12"/>
      <c r="M150" s="9" t="s">
        <v>46</v>
      </c>
      <c r="N150" s="12"/>
    </row>
    <row r="151" spans="1:14" x14ac:dyDescent="0.15">
      <c r="A151" t="s">
        <v>184</v>
      </c>
      <c r="B151" s="32">
        <v>87</v>
      </c>
      <c r="C151">
        <f t="shared" si="4"/>
        <v>1</v>
      </c>
      <c r="D151">
        <f t="shared" si="5"/>
        <v>87</v>
      </c>
      <c r="F151" s="34"/>
      <c r="G151" s="12"/>
      <c r="I151" s="9"/>
      <c r="J151" s="12"/>
    </row>
    <row r="152" spans="1:14" x14ac:dyDescent="0.15">
      <c r="A152" t="s">
        <v>185</v>
      </c>
      <c r="B152" s="32">
        <v>442</v>
      </c>
      <c r="C152">
        <f t="shared" si="4"/>
        <v>0.5</v>
      </c>
      <c r="D152">
        <f t="shared" si="5"/>
        <v>221</v>
      </c>
      <c r="E152" s="28">
        <v>0.5</v>
      </c>
      <c r="F152" s="34"/>
      <c r="G152" s="12"/>
      <c r="I152" s="9"/>
      <c r="J152" s="12"/>
    </row>
    <row r="153" spans="1:14" x14ac:dyDescent="0.15">
      <c r="A153" t="s">
        <v>186</v>
      </c>
      <c r="B153" s="32">
        <v>265</v>
      </c>
      <c r="C153">
        <f t="shared" si="4"/>
        <v>0.5</v>
      </c>
      <c r="D153">
        <f t="shared" si="5"/>
        <v>132.5</v>
      </c>
      <c r="E153" s="28">
        <v>0.5</v>
      </c>
      <c r="F153" s="34"/>
      <c r="G153" s="12"/>
      <c r="I153" s="9"/>
      <c r="J153" s="12"/>
      <c r="M153" s="9" t="s">
        <v>46</v>
      </c>
      <c r="N153" s="12"/>
    </row>
    <row r="154" spans="1:14" x14ac:dyDescent="0.15">
      <c r="A154" t="s">
        <v>187</v>
      </c>
      <c r="B154" s="32">
        <v>6</v>
      </c>
      <c r="C154">
        <f t="shared" si="4"/>
        <v>1</v>
      </c>
      <c r="D154">
        <f t="shared" si="5"/>
        <v>6</v>
      </c>
      <c r="F154" s="34"/>
      <c r="G154" s="12"/>
      <c r="I154" s="9"/>
      <c r="J154" s="12"/>
    </row>
    <row r="155" spans="1:14" x14ac:dyDescent="0.15">
      <c r="A155" t="s">
        <v>188</v>
      </c>
      <c r="B155" s="32">
        <v>3949</v>
      </c>
      <c r="C155">
        <f t="shared" si="4"/>
        <v>0.5</v>
      </c>
      <c r="D155">
        <f t="shared" si="5"/>
        <v>1974.5</v>
      </c>
      <c r="E155" s="28">
        <v>0.5</v>
      </c>
      <c r="F155" s="34"/>
      <c r="G155" s="12"/>
      <c r="I155" s="9"/>
      <c r="J155" s="12"/>
    </row>
    <row r="156" spans="1:14" x14ac:dyDescent="0.15">
      <c r="A156" t="s">
        <v>189</v>
      </c>
      <c r="B156" s="32">
        <v>586</v>
      </c>
      <c r="C156">
        <f t="shared" si="4"/>
        <v>0</v>
      </c>
      <c r="D156">
        <f t="shared" si="5"/>
        <v>0</v>
      </c>
      <c r="E156" s="28">
        <v>1</v>
      </c>
      <c r="F156" s="34"/>
      <c r="G156" s="12"/>
      <c r="I156" s="9"/>
      <c r="J156" s="12"/>
    </row>
    <row r="157" spans="1:14" x14ac:dyDescent="0.15">
      <c r="A157" t="s">
        <v>190</v>
      </c>
      <c r="B157" s="32">
        <v>296</v>
      </c>
      <c r="C157">
        <f t="shared" si="4"/>
        <v>0</v>
      </c>
      <c r="D157">
        <f t="shared" si="5"/>
        <v>0</v>
      </c>
      <c r="E157" s="28">
        <v>1</v>
      </c>
      <c r="F157" s="34"/>
      <c r="G157" s="12"/>
      <c r="I157" s="9"/>
      <c r="J157" s="12"/>
    </row>
    <row r="158" spans="1:14" x14ac:dyDescent="0.15">
      <c r="A158" t="s">
        <v>191</v>
      </c>
      <c r="B158" s="32">
        <v>268</v>
      </c>
      <c r="C158">
        <f t="shared" si="4"/>
        <v>0.5</v>
      </c>
      <c r="D158">
        <f t="shared" si="5"/>
        <v>134</v>
      </c>
      <c r="E158" s="28">
        <v>0.5</v>
      </c>
      <c r="F158" s="34"/>
      <c r="G158" s="12"/>
      <c r="I158" s="9"/>
      <c r="J158" s="12"/>
      <c r="M158" s="9" t="s">
        <v>46</v>
      </c>
      <c r="N158" s="12"/>
    </row>
    <row r="159" spans="1:14" x14ac:dyDescent="0.15">
      <c r="A159" t="s">
        <v>192</v>
      </c>
      <c r="B159" s="32">
        <v>1</v>
      </c>
      <c r="C159">
        <f t="shared" si="4"/>
        <v>0</v>
      </c>
      <c r="D159">
        <f t="shared" si="5"/>
        <v>0</v>
      </c>
      <c r="E159" s="28">
        <v>1</v>
      </c>
      <c r="F159" s="34"/>
      <c r="G159" s="12"/>
      <c r="I159" s="9"/>
      <c r="J159" s="12"/>
    </row>
    <row r="160" spans="1:14" x14ac:dyDescent="0.15">
      <c r="A160" t="s">
        <v>193</v>
      </c>
      <c r="B160" s="32">
        <v>3595</v>
      </c>
      <c r="C160">
        <f t="shared" si="4"/>
        <v>0</v>
      </c>
      <c r="D160">
        <f t="shared" si="5"/>
        <v>0</v>
      </c>
      <c r="E160" s="28">
        <v>1</v>
      </c>
      <c r="F160" s="34"/>
      <c r="G160" s="12"/>
      <c r="I160" s="9"/>
      <c r="J160" s="12"/>
    </row>
    <row r="161" spans="1:14" x14ac:dyDescent="0.15">
      <c r="A161" t="s">
        <v>194</v>
      </c>
      <c r="B161" s="32">
        <v>20302</v>
      </c>
      <c r="C161">
        <f t="shared" si="4"/>
        <v>1</v>
      </c>
      <c r="D161">
        <f t="shared" si="5"/>
        <v>20302</v>
      </c>
      <c r="F161" s="34"/>
      <c r="G161" s="12"/>
      <c r="I161" s="9"/>
      <c r="J161" s="12"/>
    </row>
    <row r="162" spans="1:14" x14ac:dyDescent="0.15">
      <c r="A162" t="s">
        <v>195</v>
      </c>
      <c r="B162" s="32">
        <v>2</v>
      </c>
      <c r="C162">
        <f t="shared" si="4"/>
        <v>1</v>
      </c>
      <c r="D162">
        <f t="shared" si="5"/>
        <v>2</v>
      </c>
      <c r="F162" s="34"/>
      <c r="G162" s="12"/>
      <c r="I162" s="9"/>
      <c r="J162" s="12"/>
    </row>
    <row r="163" spans="1:14" x14ac:dyDescent="0.15">
      <c r="A163" t="s">
        <v>196</v>
      </c>
      <c r="B163" s="32">
        <v>73</v>
      </c>
      <c r="C163">
        <f t="shared" si="4"/>
        <v>1</v>
      </c>
      <c r="D163">
        <f t="shared" si="5"/>
        <v>73</v>
      </c>
      <c r="F163" s="34"/>
      <c r="G163" s="12"/>
      <c r="I163" s="9"/>
      <c r="J163" s="12"/>
    </row>
    <row r="164" spans="1:14" x14ac:dyDescent="0.15">
      <c r="A164" t="s">
        <v>197</v>
      </c>
      <c r="B164" s="32">
        <v>4719</v>
      </c>
      <c r="C164">
        <f t="shared" si="4"/>
        <v>1</v>
      </c>
      <c r="D164">
        <f t="shared" si="5"/>
        <v>4719</v>
      </c>
      <c r="F164" s="34"/>
      <c r="G164" s="12"/>
      <c r="I164" s="9"/>
      <c r="J164" s="12"/>
      <c r="M164" s="9" t="s">
        <v>46</v>
      </c>
      <c r="N164" s="12"/>
    </row>
    <row r="165" spans="1:14" x14ac:dyDescent="0.15">
      <c r="A165" t="s">
        <v>198</v>
      </c>
      <c r="B165" s="32">
        <v>296</v>
      </c>
      <c r="C165">
        <f t="shared" si="4"/>
        <v>0</v>
      </c>
      <c r="D165">
        <f t="shared" si="5"/>
        <v>0</v>
      </c>
      <c r="E165" s="28">
        <v>1</v>
      </c>
      <c r="F165" s="34"/>
      <c r="G165" s="12"/>
      <c r="I165" s="9"/>
      <c r="J165" s="12"/>
    </row>
    <row r="166" spans="1:14" x14ac:dyDescent="0.15">
      <c r="A166" t="s">
        <v>199</v>
      </c>
      <c r="B166" s="32">
        <v>154</v>
      </c>
      <c r="C166">
        <f t="shared" si="4"/>
        <v>0</v>
      </c>
      <c r="D166">
        <f t="shared" si="5"/>
        <v>0</v>
      </c>
      <c r="E166" s="28">
        <v>1</v>
      </c>
      <c r="F166" s="34"/>
      <c r="G166" s="12"/>
      <c r="I166" s="9"/>
      <c r="J166" s="12"/>
    </row>
    <row r="167" spans="1:14" x14ac:dyDescent="0.15">
      <c r="A167" t="s">
        <v>200</v>
      </c>
      <c r="B167" s="32">
        <v>8053</v>
      </c>
      <c r="C167">
        <f t="shared" si="4"/>
        <v>0.5</v>
      </c>
      <c r="D167">
        <f t="shared" si="5"/>
        <v>4026.5</v>
      </c>
      <c r="E167" s="28">
        <v>0.5</v>
      </c>
      <c r="F167" s="34"/>
      <c r="G167" s="12"/>
      <c r="I167" s="9"/>
      <c r="J167" s="12"/>
    </row>
    <row r="168" spans="1:14" x14ac:dyDescent="0.15">
      <c r="A168" t="s">
        <v>201</v>
      </c>
      <c r="B168" s="32">
        <v>2</v>
      </c>
      <c r="C168">
        <f t="shared" si="4"/>
        <v>0</v>
      </c>
      <c r="D168">
        <f t="shared" si="5"/>
        <v>0</v>
      </c>
      <c r="E168" s="28">
        <v>1</v>
      </c>
      <c r="F168" s="34"/>
      <c r="G168" s="12"/>
      <c r="I168" s="9"/>
      <c r="J168" s="12"/>
    </row>
    <row r="169" spans="1:14" x14ac:dyDescent="0.15">
      <c r="A169" t="s">
        <v>202</v>
      </c>
      <c r="B169" s="32">
        <v>49</v>
      </c>
      <c r="C169">
        <f t="shared" si="4"/>
        <v>1</v>
      </c>
      <c r="D169">
        <f t="shared" si="5"/>
        <v>49</v>
      </c>
      <c r="F169" s="34"/>
      <c r="G169" s="12"/>
      <c r="I169" s="9"/>
      <c r="J169" s="12"/>
    </row>
    <row r="170" spans="1:14" x14ac:dyDescent="0.15">
      <c r="A170" t="s">
        <v>203</v>
      </c>
      <c r="B170" s="32">
        <v>110</v>
      </c>
      <c r="C170">
        <f t="shared" si="4"/>
        <v>0</v>
      </c>
      <c r="D170">
        <f t="shared" si="5"/>
        <v>0</v>
      </c>
      <c r="E170" s="28">
        <v>1</v>
      </c>
      <c r="F170" s="34"/>
      <c r="G170" s="12"/>
      <c r="I170" s="9"/>
      <c r="J170" s="12"/>
    </row>
    <row r="171" spans="1:14" x14ac:dyDescent="0.15">
      <c r="A171" t="s">
        <v>204</v>
      </c>
      <c r="B171" s="32">
        <v>742</v>
      </c>
      <c r="C171">
        <f t="shared" si="4"/>
        <v>0.5</v>
      </c>
      <c r="D171">
        <f t="shared" si="5"/>
        <v>371</v>
      </c>
      <c r="E171" s="28">
        <v>0.5</v>
      </c>
      <c r="F171" s="34"/>
      <c r="G171" s="12"/>
      <c r="I171" s="9"/>
      <c r="J171" s="12"/>
    </row>
    <row r="172" spans="1:14" x14ac:dyDescent="0.15">
      <c r="A172" t="s">
        <v>205</v>
      </c>
      <c r="B172" s="32">
        <v>9150</v>
      </c>
      <c r="C172">
        <f t="shared" si="4"/>
        <v>1</v>
      </c>
      <c r="D172">
        <f t="shared" si="5"/>
        <v>9150</v>
      </c>
      <c r="F172" s="34"/>
      <c r="G172" s="12"/>
      <c r="I172" s="9"/>
      <c r="J172" s="12"/>
    </row>
    <row r="173" spans="1:14" x14ac:dyDescent="0.15">
      <c r="A173" t="s">
        <v>206</v>
      </c>
      <c r="B173" s="32">
        <v>1336</v>
      </c>
      <c r="C173">
        <f t="shared" si="4"/>
        <v>1</v>
      </c>
      <c r="D173">
        <f t="shared" si="5"/>
        <v>1336</v>
      </c>
      <c r="F173" s="34"/>
      <c r="G173" s="12"/>
      <c r="I173" s="9"/>
      <c r="J173" s="12"/>
    </row>
    <row r="174" spans="1:14" x14ac:dyDescent="0.15">
      <c r="A174" t="s">
        <v>207</v>
      </c>
      <c r="B174" s="32">
        <v>17066</v>
      </c>
      <c r="C174">
        <f t="shared" si="4"/>
        <v>0.5</v>
      </c>
      <c r="D174">
        <f t="shared" si="5"/>
        <v>8533</v>
      </c>
      <c r="E174" s="28">
        <v>0.5</v>
      </c>
      <c r="F174" s="34"/>
      <c r="G174" s="12"/>
      <c r="I174" s="9"/>
      <c r="J174" s="12"/>
    </row>
    <row r="175" spans="1:14" x14ac:dyDescent="0.15">
      <c r="A175" t="s">
        <v>208</v>
      </c>
      <c r="B175" s="32">
        <v>9</v>
      </c>
      <c r="C175">
        <f t="shared" si="4"/>
        <v>0</v>
      </c>
      <c r="D175">
        <f t="shared" si="5"/>
        <v>0</v>
      </c>
      <c r="E175" s="28">
        <v>1</v>
      </c>
      <c r="F175" s="34"/>
      <c r="G175" s="12"/>
      <c r="I175" s="9"/>
      <c r="J175" s="12"/>
    </row>
    <row r="176" spans="1:14" x14ac:dyDescent="0.15">
      <c r="A176" t="s">
        <v>209</v>
      </c>
      <c r="B176" s="32">
        <v>746</v>
      </c>
      <c r="C176">
        <f t="shared" si="4"/>
        <v>0.5</v>
      </c>
      <c r="D176">
        <f t="shared" si="5"/>
        <v>373</v>
      </c>
      <c r="E176" s="28">
        <v>0.5</v>
      </c>
      <c r="F176" s="34"/>
      <c r="G176" s="12"/>
      <c r="I176" s="9"/>
      <c r="J176" s="12"/>
    </row>
    <row r="177" spans="1:14" x14ac:dyDescent="0.15">
      <c r="A177" t="s">
        <v>210</v>
      </c>
      <c r="B177" s="32">
        <v>431</v>
      </c>
      <c r="C177">
        <f t="shared" si="4"/>
        <v>1</v>
      </c>
      <c r="D177">
        <f t="shared" si="5"/>
        <v>431</v>
      </c>
      <c r="F177" s="34"/>
      <c r="G177" s="12"/>
      <c r="I177" s="9"/>
      <c r="J177" s="12"/>
    </row>
    <row r="178" spans="1:14" x14ac:dyDescent="0.15">
      <c r="A178" t="s">
        <v>211</v>
      </c>
      <c r="B178" s="32">
        <v>171</v>
      </c>
      <c r="C178">
        <f t="shared" si="4"/>
        <v>0</v>
      </c>
      <c r="D178">
        <f t="shared" si="5"/>
        <v>0</v>
      </c>
      <c r="E178" s="28">
        <v>1</v>
      </c>
      <c r="F178" s="34"/>
      <c r="G178" s="12"/>
      <c r="I178" s="9"/>
      <c r="J178" s="12"/>
      <c r="M178" s="9" t="s">
        <v>46</v>
      </c>
      <c r="N178" s="12"/>
    </row>
    <row r="179" spans="1:14" x14ac:dyDescent="0.15">
      <c r="A179" t="s">
        <v>212</v>
      </c>
      <c r="B179" s="32">
        <v>274</v>
      </c>
      <c r="C179">
        <f t="shared" si="4"/>
        <v>0.5</v>
      </c>
      <c r="D179">
        <f t="shared" si="5"/>
        <v>137</v>
      </c>
      <c r="E179" s="28">
        <v>0.5</v>
      </c>
      <c r="F179" s="34"/>
      <c r="G179" s="12"/>
      <c r="I179" s="9"/>
      <c r="J179" s="12"/>
      <c r="N179" s="12"/>
    </row>
    <row r="180" spans="1:14" x14ac:dyDescent="0.15">
      <c r="A180" t="s">
        <v>213</v>
      </c>
      <c r="B180" s="32">
        <v>3272</v>
      </c>
      <c r="C180">
        <f t="shared" si="4"/>
        <v>0.5</v>
      </c>
      <c r="D180">
        <f t="shared" si="5"/>
        <v>1636</v>
      </c>
      <c r="E180" s="28">
        <v>0.5</v>
      </c>
      <c r="F180" s="34"/>
      <c r="G180" s="12"/>
      <c r="I180" s="9"/>
      <c r="J180" s="12"/>
    </row>
    <row r="181" spans="1:14" x14ac:dyDescent="0.15">
      <c r="A181" t="s">
        <v>214</v>
      </c>
      <c r="B181" s="32">
        <v>2502</v>
      </c>
      <c r="C181">
        <f t="shared" si="4"/>
        <v>1</v>
      </c>
      <c r="D181">
        <f t="shared" si="5"/>
        <v>2502</v>
      </c>
      <c r="F181" s="34"/>
      <c r="G181" s="12"/>
      <c r="I181" s="9"/>
      <c r="J181" s="12"/>
    </row>
    <row r="182" spans="1:14" x14ac:dyDescent="0.15">
      <c r="A182" t="s">
        <v>215</v>
      </c>
      <c r="B182" s="32">
        <v>29210</v>
      </c>
      <c r="C182">
        <f t="shared" si="4"/>
        <v>1</v>
      </c>
      <c r="D182">
        <f t="shared" si="5"/>
        <v>29210</v>
      </c>
      <c r="F182" s="34"/>
      <c r="G182" s="12"/>
      <c r="I182" s="9"/>
      <c r="J182" s="12"/>
    </row>
    <row r="183" spans="1:14" x14ac:dyDescent="0.15">
      <c r="A183" t="s">
        <v>216</v>
      </c>
      <c r="B183" s="32">
        <v>13621</v>
      </c>
      <c r="C183">
        <f t="shared" si="4"/>
        <v>1</v>
      </c>
      <c r="D183">
        <f t="shared" si="5"/>
        <v>13621</v>
      </c>
      <c r="F183" s="34"/>
      <c r="G183" s="12"/>
      <c r="I183" s="9"/>
      <c r="J183" s="12"/>
    </row>
    <row r="184" spans="1:14" x14ac:dyDescent="0.15">
      <c r="A184" t="s">
        <v>217</v>
      </c>
      <c r="B184" s="32">
        <v>2639</v>
      </c>
      <c r="C184">
        <f t="shared" si="4"/>
        <v>1</v>
      </c>
      <c r="D184">
        <f t="shared" si="5"/>
        <v>2639</v>
      </c>
      <c r="F184" s="34"/>
      <c r="G184" s="12"/>
      <c r="I184" s="9"/>
      <c r="J184" s="12"/>
    </row>
    <row r="185" spans="1:14" x14ac:dyDescent="0.15">
      <c r="A185" t="s">
        <v>218</v>
      </c>
      <c r="B185" s="32">
        <v>254</v>
      </c>
      <c r="C185">
        <f t="shared" si="4"/>
        <v>1</v>
      </c>
      <c r="D185">
        <f t="shared" si="5"/>
        <v>254</v>
      </c>
      <c r="F185" s="34"/>
      <c r="G185" s="12"/>
      <c r="I185" s="9"/>
      <c r="J185" s="12"/>
    </row>
    <row r="186" spans="1:14" x14ac:dyDescent="0.15">
      <c r="A186" t="s">
        <v>219</v>
      </c>
      <c r="B186" s="32">
        <v>138</v>
      </c>
      <c r="C186">
        <f t="shared" si="4"/>
        <v>1</v>
      </c>
      <c r="D186">
        <f t="shared" si="5"/>
        <v>138</v>
      </c>
      <c r="F186" s="34"/>
      <c r="G186" s="12"/>
      <c r="I186" s="9"/>
      <c r="J186" s="12"/>
    </row>
    <row r="187" spans="1:14" x14ac:dyDescent="0.15">
      <c r="A187" t="s">
        <v>220</v>
      </c>
      <c r="B187" s="32">
        <v>9067</v>
      </c>
      <c r="C187">
        <f t="shared" si="4"/>
        <v>1</v>
      </c>
      <c r="D187">
        <f t="shared" si="5"/>
        <v>9067</v>
      </c>
      <c r="F187" s="34"/>
      <c r="G187" s="12"/>
      <c r="I187" s="9"/>
      <c r="J187" s="12"/>
    </row>
    <row r="188" spans="1:14" x14ac:dyDescent="0.15">
      <c r="A188" t="s">
        <v>221</v>
      </c>
      <c r="B188" s="32">
        <v>40749</v>
      </c>
      <c r="C188">
        <f t="shared" si="4"/>
        <v>1</v>
      </c>
      <c r="D188">
        <f t="shared" si="5"/>
        <v>40749</v>
      </c>
      <c r="F188" s="34"/>
      <c r="G188" s="12"/>
      <c r="I188" s="9"/>
      <c r="J188" s="12"/>
    </row>
    <row r="189" spans="1:14" x14ac:dyDescent="0.15">
      <c r="A189" t="s">
        <v>222</v>
      </c>
      <c r="B189" s="32">
        <v>579</v>
      </c>
      <c r="C189">
        <f t="shared" si="4"/>
        <v>0</v>
      </c>
      <c r="D189">
        <f t="shared" si="5"/>
        <v>0</v>
      </c>
      <c r="E189" s="28">
        <v>1</v>
      </c>
      <c r="F189" s="34"/>
      <c r="G189" s="12"/>
      <c r="I189" s="9"/>
      <c r="J189" s="12"/>
    </row>
    <row r="190" spans="1:14" x14ac:dyDescent="0.15">
      <c r="A190" t="s">
        <v>223</v>
      </c>
      <c r="B190" s="32">
        <v>2</v>
      </c>
      <c r="C190">
        <f t="shared" si="4"/>
        <v>1</v>
      </c>
      <c r="D190">
        <f t="shared" si="5"/>
        <v>2</v>
      </c>
      <c r="F190" s="34"/>
      <c r="G190" s="12"/>
      <c r="I190" s="9"/>
      <c r="J190" s="12"/>
    </row>
    <row r="191" spans="1:14" x14ac:dyDescent="0.15">
      <c r="A191" t="s">
        <v>224</v>
      </c>
      <c r="B191" s="32">
        <v>21</v>
      </c>
      <c r="C191">
        <f t="shared" si="4"/>
        <v>0</v>
      </c>
      <c r="D191">
        <f t="shared" si="5"/>
        <v>0</v>
      </c>
      <c r="E191" s="28">
        <v>1</v>
      </c>
      <c r="F191" s="34"/>
      <c r="G191" s="12"/>
      <c r="I191" s="9"/>
      <c r="J191" s="12"/>
    </row>
    <row r="192" spans="1:14" x14ac:dyDescent="0.15">
      <c r="A192" t="s">
        <v>225</v>
      </c>
      <c r="B192" s="32">
        <v>105</v>
      </c>
      <c r="C192">
        <f t="shared" si="4"/>
        <v>0.5</v>
      </c>
      <c r="D192">
        <f t="shared" si="5"/>
        <v>52.5</v>
      </c>
      <c r="E192" s="28">
        <v>0.5</v>
      </c>
      <c r="F192" s="34"/>
      <c r="G192" s="12"/>
      <c r="I192" s="9"/>
      <c r="J192" s="12"/>
    </row>
    <row r="193" spans="1:14" x14ac:dyDescent="0.15">
      <c r="A193" t="s">
        <v>226</v>
      </c>
      <c r="B193" s="32">
        <v>35</v>
      </c>
      <c r="C193">
        <f t="shared" si="4"/>
        <v>0</v>
      </c>
      <c r="D193">
        <f t="shared" si="5"/>
        <v>0</v>
      </c>
      <c r="E193" s="28">
        <v>1</v>
      </c>
      <c r="F193" s="34"/>
      <c r="G193" s="12"/>
      <c r="I193" s="9"/>
      <c r="J193" s="12"/>
    </row>
    <row r="194" spans="1:14" x14ac:dyDescent="0.15">
      <c r="A194" t="s">
        <v>227</v>
      </c>
      <c r="B194" s="32">
        <v>13</v>
      </c>
      <c r="C194">
        <f t="shared" si="4"/>
        <v>1</v>
      </c>
      <c r="D194">
        <f t="shared" si="5"/>
        <v>13</v>
      </c>
      <c r="F194" s="34"/>
      <c r="G194" s="12"/>
      <c r="I194" s="9"/>
      <c r="J194" s="12"/>
      <c r="M194" s="9" t="s">
        <v>46</v>
      </c>
      <c r="N194" s="12"/>
    </row>
    <row r="195" spans="1:14" x14ac:dyDescent="0.15">
      <c r="A195" t="s">
        <v>228</v>
      </c>
      <c r="B195" s="32">
        <v>35</v>
      </c>
      <c r="C195">
        <f t="shared" si="4"/>
        <v>0</v>
      </c>
      <c r="D195">
        <f t="shared" si="5"/>
        <v>0</v>
      </c>
      <c r="E195" s="28">
        <v>1</v>
      </c>
      <c r="F195" s="34"/>
      <c r="G195" s="12"/>
      <c r="I195" s="9"/>
      <c r="J195" s="12"/>
      <c r="M195" s="9" t="s">
        <v>46</v>
      </c>
      <c r="N195" s="12"/>
    </row>
    <row r="196" spans="1:14" x14ac:dyDescent="0.15">
      <c r="A196" t="s">
        <v>229</v>
      </c>
      <c r="B196" s="32">
        <v>39</v>
      </c>
      <c r="C196">
        <f t="shared" si="4"/>
        <v>0</v>
      </c>
      <c r="D196">
        <f t="shared" si="5"/>
        <v>0</v>
      </c>
      <c r="E196" s="28">
        <v>1</v>
      </c>
      <c r="F196" s="34"/>
      <c r="G196" s="12"/>
      <c r="I196" s="9"/>
      <c r="J196" s="12"/>
    </row>
    <row r="197" spans="1:14" x14ac:dyDescent="0.15">
      <c r="A197" t="s">
        <v>230</v>
      </c>
      <c r="B197" s="32">
        <v>19</v>
      </c>
      <c r="C197">
        <f t="shared" si="4"/>
        <v>1</v>
      </c>
      <c r="D197">
        <f t="shared" si="5"/>
        <v>19</v>
      </c>
      <c r="F197" s="34"/>
      <c r="G197" s="12"/>
      <c r="I197" s="9"/>
      <c r="J197" s="12"/>
    </row>
    <row r="198" spans="1:14" x14ac:dyDescent="0.15">
      <c r="A198" t="s">
        <v>231</v>
      </c>
      <c r="B198" s="32">
        <v>15</v>
      </c>
      <c r="C198">
        <f t="shared" si="4"/>
        <v>0</v>
      </c>
      <c r="D198">
        <f t="shared" si="5"/>
        <v>0</v>
      </c>
      <c r="E198" s="28">
        <v>1</v>
      </c>
      <c r="F198" s="34"/>
      <c r="G198" s="12"/>
      <c r="I198" s="9"/>
      <c r="J198" s="12"/>
    </row>
    <row r="199" spans="1:14" x14ac:dyDescent="0.15">
      <c r="A199" t="s">
        <v>232</v>
      </c>
      <c r="B199" s="32">
        <v>26890</v>
      </c>
      <c r="C199">
        <f t="shared" si="4"/>
        <v>1</v>
      </c>
      <c r="D199">
        <f t="shared" si="5"/>
        <v>26890</v>
      </c>
      <c r="F199" s="34"/>
      <c r="G199" s="12"/>
      <c r="I199" s="9"/>
      <c r="J199" s="12"/>
    </row>
    <row r="200" spans="1:14" x14ac:dyDescent="0.15">
      <c r="A200" t="s">
        <v>233</v>
      </c>
      <c r="B200" s="32">
        <v>677</v>
      </c>
      <c r="C200">
        <f t="shared" si="4"/>
        <v>0</v>
      </c>
      <c r="D200">
        <f t="shared" si="5"/>
        <v>0</v>
      </c>
      <c r="E200" s="28">
        <v>1</v>
      </c>
      <c r="F200" s="34"/>
      <c r="G200" s="12"/>
      <c r="I200" s="9"/>
      <c r="J200" s="12"/>
    </row>
    <row r="201" spans="1:14" x14ac:dyDescent="0.15">
      <c r="A201" t="s">
        <v>234</v>
      </c>
      <c r="B201" s="32">
        <v>4461</v>
      </c>
      <c r="C201">
        <f t="shared" si="4"/>
        <v>1</v>
      </c>
      <c r="D201">
        <f t="shared" si="5"/>
        <v>4461</v>
      </c>
      <c r="F201" s="34"/>
      <c r="G201" s="12"/>
      <c r="I201" s="9"/>
      <c r="J201" s="12"/>
    </row>
    <row r="202" spans="1:14" x14ac:dyDescent="0.15">
      <c r="A202" t="s">
        <v>235</v>
      </c>
      <c r="B202" s="32">
        <v>5</v>
      </c>
      <c r="C202">
        <f t="shared" si="4"/>
        <v>1</v>
      </c>
      <c r="D202">
        <f t="shared" si="5"/>
        <v>5</v>
      </c>
      <c r="F202" s="34"/>
      <c r="G202" s="12"/>
      <c r="I202" s="9"/>
      <c r="J202" s="12"/>
    </row>
    <row r="203" spans="1:14" x14ac:dyDescent="0.15">
      <c r="A203" t="s">
        <v>236</v>
      </c>
      <c r="B203" s="32">
        <v>28</v>
      </c>
      <c r="C203">
        <f t="shared" si="4"/>
        <v>0.5</v>
      </c>
      <c r="D203">
        <f t="shared" si="5"/>
        <v>14</v>
      </c>
      <c r="E203" s="28">
        <v>0.5</v>
      </c>
      <c r="F203" s="34"/>
      <c r="G203" s="12"/>
      <c r="I203" s="9"/>
      <c r="J203" s="12"/>
    </row>
    <row r="204" spans="1:14" x14ac:dyDescent="0.15">
      <c r="A204" t="s">
        <v>237</v>
      </c>
      <c r="B204" s="32">
        <v>222</v>
      </c>
      <c r="C204">
        <f t="shared" si="4"/>
        <v>0</v>
      </c>
      <c r="D204">
        <f t="shared" si="5"/>
        <v>0</v>
      </c>
      <c r="E204" s="28">
        <v>1</v>
      </c>
      <c r="F204" s="34"/>
      <c r="G204" s="12"/>
      <c r="I204" s="9"/>
      <c r="J204" s="12"/>
    </row>
    <row r="205" spans="1:14" x14ac:dyDescent="0.15">
      <c r="A205" t="s">
        <v>238</v>
      </c>
      <c r="B205" s="32">
        <v>6258</v>
      </c>
      <c r="C205">
        <f t="shared" si="4"/>
        <v>1</v>
      </c>
      <c r="D205">
        <f t="shared" si="5"/>
        <v>6258</v>
      </c>
      <c r="F205" s="34"/>
      <c r="G205" s="12"/>
      <c r="I205" s="9"/>
      <c r="J205" s="12"/>
    </row>
    <row r="206" spans="1:14" x14ac:dyDescent="0.15">
      <c r="A206" t="s">
        <v>239</v>
      </c>
      <c r="B206" s="32">
        <v>36</v>
      </c>
      <c r="C206">
        <f t="shared" ref="C206:C251" si="6">1-IF($B$7="R4L",E206,F206)</f>
        <v>1</v>
      </c>
      <c r="D206">
        <f t="shared" si="5"/>
        <v>36</v>
      </c>
      <c r="F206" s="34"/>
      <c r="G206" s="12"/>
      <c r="I206" s="9"/>
      <c r="J206" s="12"/>
    </row>
    <row r="207" spans="1:14" x14ac:dyDescent="0.15">
      <c r="A207" t="s">
        <v>240</v>
      </c>
      <c r="B207" s="32">
        <v>3184</v>
      </c>
      <c r="C207">
        <f t="shared" si="6"/>
        <v>1</v>
      </c>
      <c r="D207">
        <f t="shared" ref="D207:D251" si="7">C207*B207</f>
        <v>3184</v>
      </c>
      <c r="F207" s="34"/>
      <c r="G207" s="12"/>
      <c r="I207" s="9"/>
      <c r="J207" s="12"/>
    </row>
    <row r="208" spans="1:14" x14ac:dyDescent="0.15">
      <c r="A208" t="s">
        <v>241</v>
      </c>
      <c r="B208" s="32">
        <v>2951</v>
      </c>
      <c r="C208">
        <f t="shared" si="6"/>
        <v>1</v>
      </c>
      <c r="D208">
        <f t="shared" si="7"/>
        <v>2951</v>
      </c>
      <c r="F208" s="34"/>
      <c r="G208" s="12"/>
      <c r="I208" s="9"/>
      <c r="J208" s="12"/>
    </row>
    <row r="209" spans="1:10" x14ac:dyDescent="0.15">
      <c r="A209" t="s">
        <v>242</v>
      </c>
      <c r="B209" s="32">
        <v>21</v>
      </c>
      <c r="C209">
        <f t="shared" si="6"/>
        <v>0</v>
      </c>
      <c r="D209">
        <f t="shared" si="7"/>
        <v>0</v>
      </c>
      <c r="E209" s="28">
        <v>1</v>
      </c>
      <c r="F209" s="34"/>
      <c r="G209" s="12"/>
      <c r="I209" s="9"/>
      <c r="J209" s="12"/>
    </row>
    <row r="210" spans="1:10" x14ac:dyDescent="0.15">
      <c r="A210" t="s">
        <v>243</v>
      </c>
      <c r="B210" s="32">
        <v>201</v>
      </c>
      <c r="C210">
        <f t="shared" si="6"/>
        <v>0</v>
      </c>
      <c r="D210">
        <f t="shared" si="7"/>
        <v>0</v>
      </c>
      <c r="E210" s="28">
        <v>1</v>
      </c>
      <c r="F210" s="34"/>
      <c r="G210" s="12"/>
      <c r="I210" s="9"/>
      <c r="J210" s="12"/>
    </row>
    <row r="211" spans="1:10" x14ac:dyDescent="0.15">
      <c r="A211" t="s">
        <v>244</v>
      </c>
      <c r="B211" s="32">
        <v>12239</v>
      </c>
      <c r="C211">
        <f t="shared" si="6"/>
        <v>1</v>
      </c>
      <c r="D211">
        <f t="shared" si="7"/>
        <v>12239</v>
      </c>
      <c r="F211" s="34"/>
      <c r="G211" s="12"/>
      <c r="I211" s="9"/>
      <c r="J211" s="12"/>
    </row>
    <row r="212" spans="1:10" x14ac:dyDescent="0.15">
      <c r="A212" t="s">
        <v>245</v>
      </c>
      <c r="B212" s="32">
        <v>38907</v>
      </c>
      <c r="C212">
        <f t="shared" si="6"/>
        <v>1</v>
      </c>
      <c r="D212">
        <f t="shared" si="7"/>
        <v>38907</v>
      </c>
      <c r="F212" s="34"/>
      <c r="G212" s="12"/>
      <c r="I212" s="9"/>
      <c r="J212" s="12"/>
    </row>
    <row r="213" spans="1:10" x14ac:dyDescent="0.15">
      <c r="A213" t="s">
        <v>246</v>
      </c>
      <c r="B213" s="32">
        <v>68</v>
      </c>
      <c r="C213">
        <f t="shared" si="6"/>
        <v>0</v>
      </c>
      <c r="D213">
        <f t="shared" si="7"/>
        <v>0</v>
      </c>
      <c r="E213" s="28">
        <v>1</v>
      </c>
      <c r="F213" s="34"/>
      <c r="G213" s="12"/>
      <c r="I213" s="9"/>
      <c r="J213" s="12"/>
    </row>
    <row r="214" spans="1:10" x14ac:dyDescent="0.15">
      <c r="A214" t="s">
        <v>247</v>
      </c>
      <c r="B214" s="32">
        <v>42966</v>
      </c>
      <c r="C214">
        <f t="shared" si="6"/>
        <v>1</v>
      </c>
      <c r="D214">
        <f t="shared" si="7"/>
        <v>42966</v>
      </c>
      <c r="F214" s="34"/>
      <c r="G214" s="12"/>
      <c r="I214" s="9"/>
      <c r="J214" s="12"/>
    </row>
    <row r="215" spans="1:10" x14ac:dyDescent="0.15">
      <c r="A215" t="s">
        <v>248</v>
      </c>
      <c r="B215" s="32">
        <v>2117</v>
      </c>
      <c r="C215">
        <f t="shared" si="6"/>
        <v>0.5</v>
      </c>
      <c r="D215">
        <f t="shared" si="7"/>
        <v>1058.5</v>
      </c>
      <c r="E215" s="28">
        <v>0.5</v>
      </c>
      <c r="F215" s="34"/>
      <c r="G215" s="12"/>
      <c r="I215" s="9"/>
      <c r="J215" s="12"/>
    </row>
    <row r="216" spans="1:10" x14ac:dyDescent="0.15">
      <c r="A216" t="s">
        <v>249</v>
      </c>
      <c r="B216" s="32">
        <v>1165</v>
      </c>
      <c r="C216">
        <f t="shared" si="6"/>
        <v>0</v>
      </c>
      <c r="D216">
        <f t="shared" si="7"/>
        <v>0</v>
      </c>
      <c r="E216" s="28">
        <v>1</v>
      </c>
      <c r="F216" s="34"/>
      <c r="G216" s="12"/>
      <c r="I216" s="9"/>
      <c r="J216" s="12"/>
    </row>
    <row r="217" spans="1:10" x14ac:dyDescent="0.15">
      <c r="A217" t="s">
        <v>250</v>
      </c>
      <c r="B217" s="32">
        <v>30</v>
      </c>
      <c r="C217">
        <f t="shared" si="6"/>
        <v>0</v>
      </c>
      <c r="D217">
        <f t="shared" si="7"/>
        <v>0</v>
      </c>
      <c r="E217" s="28">
        <v>1</v>
      </c>
      <c r="F217" s="34"/>
      <c r="G217" s="12"/>
      <c r="I217" s="9"/>
      <c r="J217" s="12"/>
    </row>
    <row r="218" spans="1:10" x14ac:dyDescent="0.15">
      <c r="A218" t="s">
        <v>251</v>
      </c>
      <c r="B218" s="32">
        <v>18</v>
      </c>
      <c r="C218">
        <f t="shared" si="6"/>
        <v>1</v>
      </c>
      <c r="D218">
        <f t="shared" si="7"/>
        <v>18</v>
      </c>
      <c r="F218" s="34"/>
      <c r="G218" s="12"/>
      <c r="I218" s="9"/>
      <c r="J218" s="12"/>
    </row>
    <row r="219" spans="1:10" x14ac:dyDescent="0.15">
      <c r="A219" t="s">
        <v>252</v>
      </c>
      <c r="B219" s="32">
        <v>14779</v>
      </c>
      <c r="C219">
        <f t="shared" si="6"/>
        <v>1</v>
      </c>
      <c r="D219">
        <f t="shared" si="7"/>
        <v>14779</v>
      </c>
      <c r="F219" s="34"/>
      <c r="G219" s="12"/>
      <c r="I219" s="9"/>
      <c r="J219" s="12"/>
    </row>
    <row r="220" spans="1:10" x14ac:dyDescent="0.15">
      <c r="A220" t="s">
        <v>253</v>
      </c>
      <c r="B220" s="32">
        <v>18489</v>
      </c>
      <c r="C220">
        <f t="shared" si="6"/>
        <v>1</v>
      </c>
      <c r="D220">
        <f t="shared" si="7"/>
        <v>18489</v>
      </c>
      <c r="F220" s="34"/>
      <c r="G220" s="12"/>
      <c r="I220" s="9"/>
      <c r="J220" s="12"/>
    </row>
    <row r="221" spans="1:10" x14ac:dyDescent="0.15">
      <c r="A221" t="s">
        <v>254</v>
      </c>
      <c r="B221" s="32">
        <v>803</v>
      </c>
      <c r="C221">
        <f t="shared" si="6"/>
        <v>0</v>
      </c>
      <c r="D221">
        <f t="shared" si="7"/>
        <v>0</v>
      </c>
      <c r="E221" s="28">
        <v>1</v>
      </c>
      <c r="F221" s="34"/>
      <c r="G221" s="12"/>
      <c r="I221" s="9"/>
      <c r="J221" s="12"/>
    </row>
    <row r="222" spans="1:10" x14ac:dyDescent="0.15">
      <c r="A222" t="s">
        <v>255</v>
      </c>
      <c r="B222" s="32">
        <v>16520</v>
      </c>
      <c r="C222">
        <f t="shared" si="6"/>
        <v>1</v>
      </c>
      <c r="D222">
        <f t="shared" si="7"/>
        <v>16520</v>
      </c>
      <c r="F222" s="34"/>
      <c r="G222" s="12"/>
      <c r="I222" s="9"/>
      <c r="J222" s="12"/>
    </row>
    <row r="223" spans="1:10" x14ac:dyDescent="0.15">
      <c r="A223" t="s">
        <v>256</v>
      </c>
      <c r="B223" s="32">
        <v>109</v>
      </c>
      <c r="C223">
        <f t="shared" si="6"/>
        <v>0</v>
      </c>
      <c r="D223">
        <f t="shared" si="7"/>
        <v>0</v>
      </c>
      <c r="E223" s="28">
        <v>1</v>
      </c>
      <c r="F223" s="34"/>
      <c r="G223" s="12"/>
      <c r="I223" s="9"/>
      <c r="J223" s="12"/>
    </row>
    <row r="224" spans="1:10" x14ac:dyDescent="0.15">
      <c r="A224" t="s">
        <v>257</v>
      </c>
      <c r="B224" s="32">
        <v>1685</v>
      </c>
      <c r="C224">
        <f t="shared" si="6"/>
        <v>0</v>
      </c>
      <c r="D224">
        <f t="shared" si="7"/>
        <v>0</v>
      </c>
      <c r="E224" s="28">
        <v>1</v>
      </c>
      <c r="F224" s="34"/>
      <c r="G224" s="12"/>
      <c r="I224" s="9"/>
      <c r="J224" s="12"/>
    </row>
    <row r="225" spans="1:12" x14ac:dyDescent="0.15">
      <c r="A225" t="s">
        <v>258</v>
      </c>
      <c r="B225" s="32">
        <v>10085</v>
      </c>
      <c r="C225">
        <f t="shared" si="6"/>
        <v>1</v>
      </c>
      <c r="D225">
        <f t="shared" si="7"/>
        <v>10085</v>
      </c>
      <c r="F225" s="34"/>
      <c r="G225" s="12"/>
      <c r="I225" s="9"/>
      <c r="J225" s="12"/>
    </row>
    <row r="226" spans="1:12" x14ac:dyDescent="0.15">
      <c r="A226" t="s">
        <v>259</v>
      </c>
      <c r="B226" s="32">
        <v>54</v>
      </c>
      <c r="C226">
        <f t="shared" si="6"/>
        <v>0</v>
      </c>
      <c r="D226">
        <f t="shared" si="7"/>
        <v>0</v>
      </c>
      <c r="E226" s="28">
        <v>1</v>
      </c>
      <c r="F226" s="34"/>
      <c r="G226" s="12"/>
      <c r="I226" s="9"/>
      <c r="J226" s="12"/>
    </row>
    <row r="227" spans="1:12" x14ac:dyDescent="0.15">
      <c r="A227" t="s">
        <v>260</v>
      </c>
      <c r="B227" s="32">
        <v>204</v>
      </c>
      <c r="C227">
        <f t="shared" si="6"/>
        <v>0</v>
      </c>
      <c r="D227">
        <f t="shared" si="7"/>
        <v>0</v>
      </c>
      <c r="E227" s="28">
        <v>1</v>
      </c>
      <c r="F227" s="34"/>
      <c r="G227" s="12"/>
      <c r="I227" s="9"/>
      <c r="J227" s="12"/>
    </row>
    <row r="228" spans="1:12" x14ac:dyDescent="0.15">
      <c r="A228" t="s">
        <v>261</v>
      </c>
      <c r="B228" s="32">
        <v>1</v>
      </c>
      <c r="C228">
        <f t="shared" si="6"/>
        <v>0</v>
      </c>
      <c r="D228">
        <f t="shared" si="7"/>
        <v>0</v>
      </c>
      <c r="E228" s="28">
        <v>1</v>
      </c>
      <c r="F228" s="34"/>
      <c r="G228" s="12"/>
      <c r="I228" s="9"/>
      <c r="J228" s="12"/>
    </row>
    <row r="229" spans="1:12" x14ac:dyDescent="0.15">
      <c r="A229" t="s">
        <v>262</v>
      </c>
      <c r="B229" s="32">
        <v>37</v>
      </c>
      <c r="C229">
        <f t="shared" si="6"/>
        <v>0</v>
      </c>
      <c r="D229">
        <f t="shared" si="7"/>
        <v>0</v>
      </c>
      <c r="E229" s="28">
        <v>1</v>
      </c>
      <c r="F229" s="34"/>
      <c r="G229" s="12"/>
      <c r="I229" s="9"/>
      <c r="J229" s="12"/>
    </row>
    <row r="230" spans="1:12" x14ac:dyDescent="0.15">
      <c r="A230" t="s">
        <v>263</v>
      </c>
      <c r="B230" s="32">
        <v>223</v>
      </c>
      <c r="C230">
        <f t="shared" si="6"/>
        <v>1</v>
      </c>
      <c r="D230">
        <f t="shared" si="7"/>
        <v>223</v>
      </c>
      <c r="F230" s="34"/>
      <c r="G230" s="12"/>
      <c r="I230" s="9"/>
      <c r="J230" s="12"/>
    </row>
    <row r="231" spans="1:12" x14ac:dyDescent="0.15">
      <c r="A231" t="s">
        <v>264</v>
      </c>
      <c r="B231" s="32">
        <v>3091</v>
      </c>
      <c r="C231">
        <f t="shared" si="6"/>
        <v>0.5</v>
      </c>
      <c r="D231">
        <f t="shared" si="7"/>
        <v>1545.5</v>
      </c>
      <c r="E231" s="28">
        <v>0.5</v>
      </c>
      <c r="F231" s="34"/>
      <c r="G231" s="12"/>
      <c r="I231" s="9"/>
      <c r="J231" s="12"/>
    </row>
    <row r="232" spans="1:12" x14ac:dyDescent="0.15">
      <c r="A232" t="s">
        <v>265</v>
      </c>
      <c r="B232" s="32">
        <v>24319</v>
      </c>
      <c r="C232">
        <f t="shared" si="6"/>
        <v>1</v>
      </c>
      <c r="D232">
        <f t="shared" si="7"/>
        <v>24319</v>
      </c>
      <c r="F232" s="34"/>
      <c r="G232" s="12"/>
      <c r="I232" s="9"/>
      <c r="J232" s="12"/>
      <c r="L232" s="12"/>
    </row>
    <row r="233" spans="1:12" x14ac:dyDescent="0.15">
      <c r="A233" t="s">
        <v>266</v>
      </c>
      <c r="B233" s="32">
        <v>14</v>
      </c>
      <c r="C233">
        <f t="shared" si="6"/>
        <v>1</v>
      </c>
      <c r="D233">
        <f t="shared" si="7"/>
        <v>14</v>
      </c>
      <c r="F233" s="34"/>
      <c r="G233" s="12"/>
      <c r="I233" s="9"/>
      <c r="J233" s="12"/>
    </row>
    <row r="234" spans="1:12" x14ac:dyDescent="0.15">
      <c r="A234" t="s">
        <v>267</v>
      </c>
      <c r="B234" s="32">
        <v>4</v>
      </c>
      <c r="C234">
        <f t="shared" si="6"/>
        <v>1</v>
      </c>
      <c r="D234">
        <f t="shared" si="7"/>
        <v>4</v>
      </c>
      <c r="F234" s="34"/>
      <c r="G234" s="12"/>
      <c r="I234" s="9"/>
      <c r="J234" s="12"/>
    </row>
    <row r="235" spans="1:12" x14ac:dyDescent="0.15">
      <c r="A235" t="s">
        <v>268</v>
      </c>
      <c r="B235" s="32">
        <v>4</v>
      </c>
      <c r="C235">
        <f t="shared" si="6"/>
        <v>0</v>
      </c>
      <c r="D235">
        <f t="shared" si="7"/>
        <v>0</v>
      </c>
      <c r="E235" s="28">
        <v>1</v>
      </c>
      <c r="F235" s="34"/>
      <c r="G235" s="12"/>
      <c r="I235" s="9"/>
      <c r="J235" s="12"/>
    </row>
    <row r="236" spans="1:12" x14ac:dyDescent="0.15">
      <c r="A236" t="s">
        <v>269</v>
      </c>
      <c r="B236" s="32">
        <v>1841</v>
      </c>
      <c r="C236">
        <f t="shared" si="6"/>
        <v>0</v>
      </c>
      <c r="D236">
        <f t="shared" si="7"/>
        <v>0</v>
      </c>
      <c r="E236" s="28">
        <v>1</v>
      </c>
      <c r="F236" s="34"/>
      <c r="G236" s="12"/>
      <c r="I236" s="9"/>
      <c r="J236" s="12"/>
    </row>
    <row r="237" spans="1:12" x14ac:dyDescent="0.15">
      <c r="A237" t="s">
        <v>270</v>
      </c>
      <c r="B237" s="32">
        <v>13880</v>
      </c>
      <c r="C237">
        <f t="shared" si="6"/>
        <v>0</v>
      </c>
      <c r="D237">
        <f t="shared" si="7"/>
        <v>0</v>
      </c>
      <c r="E237" s="28">
        <v>1</v>
      </c>
      <c r="F237" s="34"/>
      <c r="G237" s="12"/>
      <c r="I237" s="9"/>
      <c r="J237" s="12"/>
    </row>
    <row r="238" spans="1:12" x14ac:dyDescent="0.15">
      <c r="A238" t="s">
        <v>271</v>
      </c>
      <c r="B238" s="32">
        <v>5264</v>
      </c>
      <c r="C238">
        <f t="shared" si="6"/>
        <v>1</v>
      </c>
      <c r="D238">
        <f t="shared" si="7"/>
        <v>5264</v>
      </c>
      <c r="F238" s="34"/>
      <c r="G238" s="12"/>
      <c r="I238" s="9"/>
      <c r="J238" s="12"/>
    </row>
    <row r="239" spans="1:12" x14ac:dyDescent="0.15">
      <c r="A239" t="s">
        <v>272</v>
      </c>
      <c r="B239" s="32">
        <v>61348</v>
      </c>
      <c r="C239">
        <f t="shared" si="6"/>
        <v>1</v>
      </c>
      <c r="D239">
        <f t="shared" si="7"/>
        <v>61348</v>
      </c>
      <c r="F239" s="34"/>
      <c r="G239" s="12"/>
      <c r="I239" s="9"/>
      <c r="J239" s="12"/>
    </row>
    <row r="240" spans="1:12" x14ac:dyDescent="0.15">
      <c r="A240" t="s">
        <v>273</v>
      </c>
      <c r="B240" s="32">
        <v>178419</v>
      </c>
      <c r="C240">
        <f t="shared" si="6"/>
        <v>1</v>
      </c>
      <c r="D240">
        <f t="shared" si="7"/>
        <v>178419</v>
      </c>
      <c r="F240" s="34"/>
      <c r="G240" s="12"/>
      <c r="I240" s="9"/>
      <c r="J240" s="12"/>
    </row>
    <row r="241" spans="1:10" x14ac:dyDescent="0.15">
      <c r="A241" t="s">
        <v>274</v>
      </c>
      <c r="B241" s="32">
        <v>851</v>
      </c>
      <c r="C241">
        <f t="shared" si="6"/>
        <v>1</v>
      </c>
      <c r="D241">
        <f t="shared" si="7"/>
        <v>851</v>
      </c>
      <c r="F241" s="34"/>
      <c r="G241" s="12"/>
      <c r="I241" s="9"/>
      <c r="J241" s="12"/>
    </row>
    <row r="242" spans="1:10" x14ac:dyDescent="0.15">
      <c r="A242" t="s">
        <v>275</v>
      </c>
      <c r="B242" s="32">
        <v>1066</v>
      </c>
      <c r="C242">
        <f t="shared" si="6"/>
        <v>0.5</v>
      </c>
      <c r="D242">
        <f t="shared" si="7"/>
        <v>533</v>
      </c>
      <c r="E242" s="28">
        <v>0.5</v>
      </c>
      <c r="F242" s="34"/>
      <c r="G242" s="12"/>
      <c r="I242" s="9"/>
      <c r="J242" s="12"/>
    </row>
    <row r="243" spans="1:10" x14ac:dyDescent="0.15">
      <c r="A243" t="s">
        <v>276</v>
      </c>
      <c r="B243" s="32">
        <v>22</v>
      </c>
      <c r="C243">
        <f t="shared" si="6"/>
        <v>0</v>
      </c>
      <c r="D243">
        <f t="shared" si="7"/>
        <v>0</v>
      </c>
      <c r="E243" s="28">
        <v>1</v>
      </c>
      <c r="F243" s="34"/>
      <c r="G243" s="12"/>
      <c r="I243" s="9"/>
      <c r="J243" s="12"/>
    </row>
    <row r="244" spans="1:10" x14ac:dyDescent="0.15">
      <c r="A244" t="s">
        <v>277</v>
      </c>
      <c r="B244" s="32">
        <v>4</v>
      </c>
      <c r="C244">
        <f t="shared" si="6"/>
        <v>1</v>
      </c>
      <c r="D244">
        <f t="shared" si="7"/>
        <v>4</v>
      </c>
      <c r="F244" s="34"/>
      <c r="G244" s="12"/>
      <c r="I244" s="9"/>
      <c r="J244" s="12"/>
    </row>
    <row r="245" spans="1:10" x14ac:dyDescent="0.15">
      <c r="A245" t="s">
        <v>278</v>
      </c>
      <c r="B245" s="32">
        <v>536</v>
      </c>
      <c r="C245">
        <f t="shared" si="6"/>
        <v>0.5</v>
      </c>
      <c r="D245">
        <f t="shared" si="7"/>
        <v>268</v>
      </c>
      <c r="E245" s="28">
        <v>0.5</v>
      </c>
      <c r="F245" s="34"/>
      <c r="G245" s="12"/>
      <c r="I245" s="9"/>
      <c r="J245" s="12"/>
    </row>
    <row r="246" spans="1:10" x14ac:dyDescent="0.15">
      <c r="A246" t="s">
        <v>279</v>
      </c>
      <c r="B246" s="32">
        <v>4719</v>
      </c>
      <c r="C246">
        <f t="shared" si="6"/>
        <v>0.5</v>
      </c>
      <c r="D246">
        <f t="shared" si="7"/>
        <v>2359.5</v>
      </c>
      <c r="E246" s="28">
        <v>0.5</v>
      </c>
      <c r="F246" s="34"/>
      <c r="G246" s="12"/>
      <c r="I246" s="9"/>
      <c r="J246" s="12"/>
    </row>
    <row r="247" spans="1:10" x14ac:dyDescent="0.15">
      <c r="A247" t="s">
        <v>280</v>
      </c>
      <c r="B247" s="32">
        <v>2</v>
      </c>
      <c r="C247">
        <f t="shared" si="6"/>
        <v>1</v>
      </c>
      <c r="D247">
        <f t="shared" si="7"/>
        <v>2</v>
      </c>
      <c r="F247" s="34"/>
      <c r="G247" s="12"/>
      <c r="I247" s="9"/>
      <c r="J247" s="12"/>
    </row>
    <row r="248" spans="1:10" x14ac:dyDescent="0.15">
      <c r="A248" t="s">
        <v>281</v>
      </c>
      <c r="B248" s="32">
        <v>5</v>
      </c>
      <c r="C248">
        <f t="shared" si="6"/>
        <v>1</v>
      </c>
      <c r="D248">
        <f t="shared" si="7"/>
        <v>5</v>
      </c>
      <c r="F248" s="34"/>
      <c r="G248" s="12"/>
      <c r="I248" s="9"/>
      <c r="J248" s="12"/>
    </row>
    <row r="249" spans="1:10" x14ac:dyDescent="0.15">
      <c r="A249" t="s">
        <v>282</v>
      </c>
      <c r="B249" s="32">
        <v>1032</v>
      </c>
      <c r="C249">
        <f t="shared" si="6"/>
        <v>0</v>
      </c>
      <c r="D249">
        <f t="shared" si="7"/>
        <v>0</v>
      </c>
      <c r="E249" s="28">
        <v>1</v>
      </c>
      <c r="F249" s="34"/>
      <c r="G249" s="12"/>
      <c r="I249" s="9"/>
      <c r="J249" s="12"/>
    </row>
    <row r="250" spans="1:10" x14ac:dyDescent="0.15">
      <c r="A250" t="s">
        <v>283</v>
      </c>
      <c r="B250" s="32">
        <v>591</v>
      </c>
      <c r="C250">
        <f t="shared" si="6"/>
        <v>0</v>
      </c>
      <c r="D250">
        <f t="shared" si="7"/>
        <v>0</v>
      </c>
      <c r="E250" s="28">
        <v>1</v>
      </c>
      <c r="F250" s="34"/>
      <c r="G250" s="12"/>
      <c r="I250" s="9"/>
      <c r="J250" s="12"/>
    </row>
    <row r="251" spans="1:10" x14ac:dyDescent="0.15">
      <c r="A251" t="s">
        <v>284</v>
      </c>
      <c r="B251" s="32">
        <v>670</v>
      </c>
      <c r="C251">
        <f t="shared" si="6"/>
        <v>0</v>
      </c>
      <c r="D251">
        <f t="shared" si="7"/>
        <v>0</v>
      </c>
      <c r="E251" s="28">
        <v>1</v>
      </c>
      <c r="F251" s="34"/>
      <c r="G251" s="12"/>
      <c r="I251" s="9"/>
      <c r="J251" s="12"/>
    </row>
    <row r="252" spans="1:10" s="2" customFormat="1" x14ac:dyDescent="0.15">
      <c r="A252" s="2" t="s">
        <v>285</v>
      </c>
      <c r="B252" s="26">
        <f>SUM(B14:B251)</f>
        <v>1637818</v>
      </c>
      <c r="C252" s="26"/>
      <c r="D252" s="26">
        <f t="shared" ref="D252" si="8">SUM(D14:D251)</f>
        <v>1528962</v>
      </c>
      <c r="E252" s="33"/>
      <c r="F252" s="15"/>
      <c r="G252" s="26"/>
      <c r="H252" s="15"/>
      <c r="J252" s="26"/>
    </row>
  </sheetData>
  <sheetProtection algorithmName="SHA-512" hashValue="oY5sAtWqrfnTmrgYSrEhBpf1d71X+NCe06L4plQwEZhMCIZrDUcLjVKVUFhhw1L5CL9tnDbDAM3zTqMqr0kQgw==" saltValue="/afsf0WZlz3wl/HnHBPKnA==" spinCount="100000" sheet="1" objects="1" scenarios="1"/>
  <sortState xmlns:xlrd2="http://schemas.microsoft.com/office/spreadsheetml/2017/richdata2" ref="A14:B251">
    <sortCondition ref="A14:A251"/>
  </sortState>
  <dataValidations count="1">
    <dataValidation type="list" allowBlank="1" showInputMessage="1" showErrorMessage="1" sqref="B7" xr:uid="{00000000-0002-0000-0100-000000000000}">
      <formula1>$G$11:$G$12</formula1>
    </dataValidation>
  </dataValidations>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8" tint="0.59999389629810485"/>
  </sheetPr>
  <dimension ref="A1:S256"/>
  <sheetViews>
    <sheetView workbookViewId="0">
      <selection activeCell="K18" sqref="K18"/>
    </sheetView>
  </sheetViews>
  <sheetFormatPr baseColWidth="10" defaultColWidth="9" defaultRowHeight="14" x14ac:dyDescent="0.15"/>
  <cols>
    <col min="1" max="1" width="33.6640625" customWidth="1"/>
    <col min="2" max="2" width="14" customWidth="1"/>
    <col min="4" max="4" width="18.83203125" hidden="1" customWidth="1"/>
    <col min="5" max="5" width="6.5" style="9" customWidth="1"/>
    <col min="6" max="6" width="11.1640625" customWidth="1"/>
    <col min="7" max="7" width="20.5" customWidth="1"/>
    <col min="8" max="8" width="12.6640625" customWidth="1"/>
    <col min="9" max="9" width="17.33203125" customWidth="1"/>
    <col min="10" max="10" width="23.1640625" customWidth="1"/>
  </cols>
  <sheetData>
    <row r="1" spans="1:11" ht="15" thickBot="1" x14ac:dyDescent="0.2">
      <c r="H1" s="2"/>
      <c r="I1" s="2"/>
    </row>
    <row r="2" spans="1:11" x14ac:dyDescent="0.15">
      <c r="H2" s="85" t="s">
        <v>13</v>
      </c>
      <c r="I2" s="84" t="s">
        <v>290</v>
      </c>
      <c r="J2" s="20" t="s">
        <v>286</v>
      </c>
      <c r="K2" s="12"/>
    </row>
    <row r="3" spans="1:11" x14ac:dyDescent="0.15">
      <c r="A3" t="s">
        <v>287</v>
      </c>
      <c r="B3">
        <v>1000</v>
      </c>
      <c r="H3" s="86" t="s">
        <v>16</v>
      </c>
      <c r="I3">
        <f>SUMIF($E$18:$E$255,"A",$G$18:$G$255)</f>
        <v>4635400</v>
      </c>
      <c r="J3" s="21">
        <f>I3/$B$9</f>
        <v>3.7286275973461864E-3</v>
      </c>
      <c r="K3" s="12"/>
    </row>
    <row r="4" spans="1:11" x14ac:dyDescent="0.15">
      <c r="H4" s="86" t="s">
        <v>18</v>
      </c>
      <c r="I4">
        <f>SUMIF($E$18:$E$255,"B",$G$18:$G$255)</f>
        <v>124431600</v>
      </c>
      <c r="J4" s="21">
        <f t="shared" ref="J4:J15" si="0">I4/$B$9</f>
        <v>0.10009041242221636</v>
      </c>
      <c r="K4" s="12"/>
    </row>
    <row r="5" spans="1:11" x14ac:dyDescent="0.15">
      <c r="A5" t="s">
        <v>288</v>
      </c>
      <c r="B5" s="12">
        <f>'Data entry'!D252</f>
        <v>1528962</v>
      </c>
      <c r="H5" s="86" t="s">
        <v>20</v>
      </c>
      <c r="I5">
        <f>SUMIF($E$18:$E$255,"C",$G$18:$G$255)</f>
        <v>124531200</v>
      </c>
      <c r="J5" s="21">
        <f t="shared" si="0"/>
        <v>0.10017052876788139</v>
      </c>
      <c r="K5" s="12"/>
    </row>
    <row r="6" spans="1:11" x14ac:dyDescent="0.15">
      <c r="H6" s="86" t="s">
        <v>21</v>
      </c>
      <c r="I6">
        <f>SUMIF($E$18:$E$255,"D",$G$18:$G$255)</f>
        <v>425664800</v>
      </c>
      <c r="J6" s="21">
        <f t="shared" si="0"/>
        <v>0.34239666921923567</v>
      </c>
      <c r="K6" s="12"/>
    </row>
    <row r="7" spans="1:11" x14ac:dyDescent="0.15">
      <c r="A7" t="s">
        <v>289</v>
      </c>
      <c r="B7" s="12">
        <f>B3*B5</f>
        <v>1528962000</v>
      </c>
      <c r="H7" s="86" t="s">
        <v>22</v>
      </c>
      <c r="I7">
        <f>SUMIF($E$18:$E$255,"E",$G$18:$G$255)</f>
        <v>468679000</v>
      </c>
      <c r="J7" s="21">
        <f t="shared" si="0"/>
        <v>0.37699647359378119</v>
      </c>
      <c r="K7" s="12"/>
    </row>
    <row r="8" spans="1:11" x14ac:dyDescent="0.15">
      <c r="H8" s="86" t="s">
        <v>23</v>
      </c>
      <c r="I8">
        <f>SUMIF($E$18:$E$255,"F",$G$18:$G$255)</f>
        <v>95250000</v>
      </c>
      <c r="J8" s="21">
        <f t="shared" si="0"/>
        <v>7.6617288399539255E-2</v>
      </c>
      <c r="K8" s="12"/>
    </row>
    <row r="9" spans="1:11" x14ac:dyDescent="0.15">
      <c r="A9" t="s">
        <v>290</v>
      </c>
      <c r="B9" s="12">
        <f>G256</f>
        <v>1243192000</v>
      </c>
      <c r="H9" s="86" t="s">
        <v>24</v>
      </c>
      <c r="I9">
        <f>SUMIF($E$18:$E$255,"G",$G$18:$G$255)</f>
        <v>0</v>
      </c>
      <c r="J9" s="21">
        <f t="shared" si="0"/>
        <v>0</v>
      </c>
      <c r="K9" s="12"/>
    </row>
    <row r="10" spans="1:11" x14ac:dyDescent="0.15">
      <c r="H10" s="86" t="s">
        <v>25</v>
      </c>
      <c r="I10">
        <f>SUMIF($E$18:$E$255,"H",$G$18:$G$255)</f>
        <v>0</v>
      </c>
      <c r="J10" s="21">
        <f t="shared" si="0"/>
        <v>0</v>
      </c>
      <c r="K10" s="12"/>
    </row>
    <row r="11" spans="1:11" x14ac:dyDescent="0.15">
      <c r="A11" t="s">
        <v>291</v>
      </c>
      <c r="B11" s="14">
        <f>B7/B9*B3</f>
        <v>1229.8679528182292</v>
      </c>
      <c r="H11" s="86" t="s">
        <v>26</v>
      </c>
      <c r="I11">
        <f>SUMIF($E$18:$E$255,"I",$G$18:$G$255)</f>
        <v>0</v>
      </c>
      <c r="J11" s="21">
        <f t="shared" si="0"/>
        <v>0</v>
      </c>
      <c r="K11" s="12"/>
    </row>
    <row r="12" spans="1:11" x14ac:dyDescent="0.15">
      <c r="H12" s="86" t="s">
        <v>27</v>
      </c>
      <c r="I12">
        <f>SUMIF($E$18:$E$255,"J",$G$18:$G$255)</f>
        <v>0</v>
      </c>
      <c r="J12" s="21">
        <f t="shared" si="0"/>
        <v>0</v>
      </c>
      <c r="K12" s="12"/>
    </row>
    <row r="13" spans="1:11" x14ac:dyDescent="0.15">
      <c r="A13" t="s">
        <v>292</v>
      </c>
      <c r="B13" s="9">
        <f>B11/B3</f>
        <v>1.2298679528182292</v>
      </c>
      <c r="H13" s="86" t="s">
        <v>28</v>
      </c>
      <c r="I13">
        <f>SUMIF($E$18:$E$255,"K",$G$18:$G$255)</f>
        <v>0</v>
      </c>
      <c r="J13" s="21">
        <f t="shared" si="0"/>
        <v>0</v>
      </c>
      <c r="K13" s="12"/>
    </row>
    <row r="14" spans="1:11" x14ac:dyDescent="0.15">
      <c r="H14" s="86" t="s">
        <v>29</v>
      </c>
      <c r="I14">
        <f>SUMIF($E$18:$E$255,"L",$G$18:$G$255)</f>
        <v>0</v>
      </c>
      <c r="J14" s="21">
        <f t="shared" si="0"/>
        <v>0</v>
      </c>
      <c r="K14" s="12"/>
    </row>
    <row r="15" spans="1:11" ht="15" thickBot="1" x14ac:dyDescent="0.2">
      <c r="H15" s="87" t="s">
        <v>30</v>
      </c>
      <c r="I15" s="22">
        <f>SUMIF($E$18:$E$255,"M",$G$18:$G$255)</f>
        <v>0</v>
      </c>
      <c r="J15" s="23">
        <f t="shared" si="0"/>
        <v>0</v>
      </c>
      <c r="K15" s="12"/>
    </row>
    <row r="16" spans="1:11" x14ac:dyDescent="0.15">
      <c r="J16" s="9" t="s">
        <v>46</v>
      </c>
      <c r="K16" s="12"/>
    </row>
    <row r="17" spans="1:11" x14ac:dyDescent="0.15">
      <c r="A17" s="2" t="s">
        <v>42</v>
      </c>
      <c r="B17" s="2" t="s">
        <v>37</v>
      </c>
      <c r="C17" s="15" t="s">
        <v>293</v>
      </c>
      <c r="D17" s="15" t="s">
        <v>294</v>
      </c>
      <c r="E17" s="17" t="s">
        <v>13</v>
      </c>
      <c r="F17" s="18" t="s">
        <v>14</v>
      </c>
      <c r="G17" s="18" t="s">
        <v>295</v>
      </c>
      <c r="J17" s="9" t="s">
        <v>46</v>
      </c>
      <c r="K17" s="12"/>
    </row>
    <row r="18" spans="1:11" x14ac:dyDescent="0.15">
      <c r="A18" t="s">
        <v>70</v>
      </c>
      <c r="B18">
        <f>VLOOKUP(A18,'Data entry'!A:B,2,FALSE)</f>
        <v>33</v>
      </c>
      <c r="C18" s="9">
        <v>1.36641585826874</v>
      </c>
      <c r="D18" s="12">
        <f t="shared" ref="D18:D81" si="1">B18*$B$3</f>
        <v>33000</v>
      </c>
      <c r="E18" s="9" t="str">
        <f>VLOOKUP(C18,Dashboard!$D$14:$G$26,3,TRUE)</f>
        <v>F</v>
      </c>
      <c r="F18" s="9">
        <f>VLOOKUP(C18,Dashboard!$D$14:$G$26,4,TRUE)</f>
        <v>1</v>
      </c>
      <c r="G18" s="12">
        <f t="shared" ref="G18:G81" si="2">F18*B18*$B$3</f>
        <v>33000</v>
      </c>
    </row>
    <row r="19" spans="1:11" x14ac:dyDescent="0.15">
      <c r="A19" t="s">
        <v>167</v>
      </c>
      <c r="B19">
        <f>VLOOKUP(A19,'Data entry'!A:B,2,FALSE)</f>
        <v>50</v>
      </c>
      <c r="C19" s="9">
        <v>1.3</v>
      </c>
      <c r="D19" s="12">
        <f t="shared" si="1"/>
        <v>50000</v>
      </c>
      <c r="E19" s="9" t="str">
        <f>VLOOKUP(C19,Dashboard!$D$14:$G$26,3,TRUE)</f>
        <v>F</v>
      </c>
      <c r="F19" s="9">
        <f>VLOOKUP(C19,Dashboard!$D$14:$G$26,4,TRUE)</f>
        <v>1</v>
      </c>
      <c r="G19" s="12">
        <f t="shared" si="2"/>
        <v>50000</v>
      </c>
    </row>
    <row r="20" spans="1:11" x14ac:dyDescent="0.15">
      <c r="A20" t="s">
        <v>141</v>
      </c>
      <c r="B20">
        <f>VLOOKUP(A20,'Data entry'!A:B,2,FALSE)</f>
        <v>653</v>
      </c>
      <c r="C20" s="9">
        <v>1.2851061838801101</v>
      </c>
      <c r="D20" s="12">
        <f t="shared" si="1"/>
        <v>653000</v>
      </c>
      <c r="E20" s="9" t="str">
        <f>VLOOKUP(C20,Dashboard!$D$14:$G$26,3,TRUE)</f>
        <v>F</v>
      </c>
      <c r="F20" s="9">
        <f>VLOOKUP(C20,Dashboard!$D$14:$G$26,4,TRUE)</f>
        <v>1</v>
      </c>
      <c r="G20" s="12">
        <f t="shared" si="2"/>
        <v>653000</v>
      </c>
      <c r="K20" s="12"/>
    </row>
    <row r="21" spans="1:11" x14ac:dyDescent="0.15">
      <c r="A21" t="s">
        <v>205</v>
      </c>
      <c r="B21">
        <f>VLOOKUP(A21,'Data entry'!A:B,2,FALSE)</f>
        <v>9150</v>
      </c>
      <c r="C21" s="9">
        <v>1.2017433588177899</v>
      </c>
      <c r="D21" s="12">
        <f t="shared" si="1"/>
        <v>9150000</v>
      </c>
      <c r="E21" s="9" t="str">
        <f>VLOOKUP(C21,Dashboard!$D$14:$G$26,3,TRUE)</f>
        <v>F</v>
      </c>
      <c r="F21" s="9">
        <f>VLOOKUP(C21,Dashboard!$D$14:$G$26,4,TRUE)</f>
        <v>1</v>
      </c>
      <c r="G21" s="12">
        <f t="shared" si="2"/>
        <v>9150000</v>
      </c>
      <c r="J21" s="9" t="s">
        <v>46</v>
      </c>
      <c r="K21" s="12"/>
    </row>
    <row r="22" spans="1:11" x14ac:dyDescent="0.15">
      <c r="A22" t="s">
        <v>251</v>
      </c>
      <c r="B22">
        <f>VLOOKUP(A22,'Data entry'!A:B,2,FALSE)</f>
        <v>18</v>
      </c>
      <c r="C22" s="9">
        <v>1.2017433588177899</v>
      </c>
      <c r="D22" s="12">
        <f t="shared" si="1"/>
        <v>18000</v>
      </c>
      <c r="E22" s="9" t="str">
        <f>VLOOKUP(C22,Dashboard!$D$14:$G$26,3,TRUE)</f>
        <v>F</v>
      </c>
      <c r="F22" s="9">
        <f>VLOOKUP(C22,Dashboard!$D$14:$G$26,4,TRUE)</f>
        <v>1</v>
      </c>
      <c r="G22" s="12">
        <f t="shared" si="2"/>
        <v>18000</v>
      </c>
    </row>
    <row r="23" spans="1:11" x14ac:dyDescent="0.15">
      <c r="A23" t="s">
        <v>253</v>
      </c>
      <c r="B23">
        <f>VLOOKUP(A23,'Data entry'!A:B,2,FALSE)</f>
        <v>18489</v>
      </c>
      <c r="C23" s="9">
        <v>1.19902078068663</v>
      </c>
      <c r="D23" s="12">
        <f t="shared" si="1"/>
        <v>18489000</v>
      </c>
      <c r="E23" s="9" t="str">
        <f>VLOOKUP(C23,Dashboard!$D$14:$G$26,3,TRUE)</f>
        <v>F</v>
      </c>
      <c r="F23" s="9">
        <f>VLOOKUP(C23,Dashboard!$D$14:$G$26,4,TRUE)</f>
        <v>1</v>
      </c>
      <c r="G23" s="12">
        <f t="shared" si="2"/>
        <v>18489000</v>
      </c>
      <c r="J23" s="9" t="s">
        <v>46</v>
      </c>
      <c r="K23" s="12"/>
    </row>
    <row r="24" spans="1:11" x14ac:dyDescent="0.15">
      <c r="A24" t="s">
        <v>87</v>
      </c>
      <c r="B24">
        <f>VLOOKUP(A24,'Data entry'!A:B,2,FALSE)</f>
        <v>12</v>
      </c>
      <c r="C24" s="9">
        <v>1.16855366351061</v>
      </c>
      <c r="D24" s="12">
        <f t="shared" si="1"/>
        <v>12000</v>
      </c>
      <c r="E24" s="9" t="str">
        <f>VLOOKUP(C24,Dashboard!$D$14:$G$26,3,TRUE)</f>
        <v>F</v>
      </c>
      <c r="F24" s="9">
        <f>VLOOKUP(C24,Dashboard!$D$14:$G$26,4,TRUE)</f>
        <v>1</v>
      </c>
      <c r="G24" s="12">
        <f t="shared" si="2"/>
        <v>12000</v>
      </c>
    </row>
    <row r="25" spans="1:11" x14ac:dyDescent="0.15">
      <c r="A25" t="s">
        <v>59</v>
      </c>
      <c r="B25">
        <f>VLOOKUP(A25,'Data entry'!A:B,2,FALSE)</f>
        <v>30395</v>
      </c>
      <c r="C25" s="9">
        <v>1.1234450287169699</v>
      </c>
      <c r="D25" s="12">
        <f t="shared" si="1"/>
        <v>30395000</v>
      </c>
      <c r="E25" s="9" t="str">
        <f>VLOOKUP(C25,Dashboard!$D$14:$G$26,3,TRUE)</f>
        <v>F</v>
      </c>
      <c r="F25" s="9">
        <f>VLOOKUP(C25,Dashboard!$D$14:$G$26,4,TRUE)</f>
        <v>1</v>
      </c>
      <c r="G25" s="12">
        <f t="shared" si="2"/>
        <v>30395000</v>
      </c>
      <c r="J25" s="9" t="s">
        <v>46</v>
      </c>
      <c r="K25" s="12"/>
    </row>
    <row r="26" spans="1:11" x14ac:dyDescent="0.15">
      <c r="A26" t="s">
        <v>202</v>
      </c>
      <c r="B26">
        <f>VLOOKUP(A26,'Data entry'!A:B,2,FALSE)</f>
        <v>49</v>
      </c>
      <c r="C26" s="9">
        <v>1.1234450287169699</v>
      </c>
      <c r="D26" s="12">
        <f t="shared" si="1"/>
        <v>49000</v>
      </c>
      <c r="E26" s="9" t="str">
        <f>VLOOKUP(C26,Dashboard!$D$14:$G$26,3,TRUE)</f>
        <v>F</v>
      </c>
      <c r="F26" s="9">
        <f>VLOOKUP(C26,Dashboard!$D$14:$G$26,4,TRUE)</f>
        <v>1</v>
      </c>
      <c r="G26" s="12">
        <f t="shared" si="2"/>
        <v>49000</v>
      </c>
    </row>
    <row r="27" spans="1:11" x14ac:dyDescent="0.15">
      <c r="A27" t="s">
        <v>92</v>
      </c>
      <c r="B27">
        <f>VLOOKUP(A27,'Data entry'!A:B,2,FALSE)</f>
        <v>1</v>
      </c>
      <c r="C27" s="9">
        <v>1.1234450287169699</v>
      </c>
      <c r="D27" s="12">
        <f t="shared" si="1"/>
        <v>1000</v>
      </c>
      <c r="E27" s="9" t="str">
        <f>VLOOKUP(C27,Dashboard!$D$14:$G$26,3,TRUE)</f>
        <v>F</v>
      </c>
      <c r="F27" s="9">
        <f>VLOOKUP(C27,Dashboard!$D$14:$G$26,4,TRUE)</f>
        <v>1</v>
      </c>
      <c r="G27" s="12">
        <f t="shared" si="2"/>
        <v>1000</v>
      </c>
    </row>
    <row r="28" spans="1:11" x14ac:dyDescent="0.15">
      <c r="A28" t="s">
        <v>65</v>
      </c>
      <c r="B28">
        <f>VLOOKUP(A28,'Data entry'!A:B,2,FALSE)</f>
        <v>122</v>
      </c>
      <c r="C28" s="9">
        <v>1.10150253772736</v>
      </c>
      <c r="D28" s="12">
        <f t="shared" si="1"/>
        <v>122000</v>
      </c>
      <c r="E28" s="9" t="str">
        <f>VLOOKUP(C28,Dashboard!$D$14:$G$26,3,TRUE)</f>
        <v>F</v>
      </c>
      <c r="F28" s="9">
        <f>VLOOKUP(C28,Dashboard!$D$14:$G$26,4,TRUE)</f>
        <v>1</v>
      </c>
      <c r="G28" s="12">
        <f t="shared" si="2"/>
        <v>122000</v>
      </c>
      <c r="J28" s="9" t="s">
        <v>46</v>
      </c>
      <c r="K28" s="12"/>
    </row>
    <row r="29" spans="1:11" x14ac:dyDescent="0.15">
      <c r="A29" t="s">
        <v>78</v>
      </c>
      <c r="B29">
        <f>VLOOKUP(A29,'Data entry'!A:B,2,FALSE)</f>
        <v>9</v>
      </c>
      <c r="C29" s="9">
        <v>1.0687785148620601</v>
      </c>
      <c r="D29" s="12">
        <f t="shared" si="1"/>
        <v>9000</v>
      </c>
      <c r="E29" s="9" t="str">
        <f>VLOOKUP(C29,Dashboard!$D$14:$G$26,3,TRUE)</f>
        <v>F</v>
      </c>
      <c r="F29" s="9">
        <f>VLOOKUP(C29,Dashboard!$D$14:$G$26,4,TRUE)</f>
        <v>1</v>
      </c>
      <c r="G29" s="12">
        <f t="shared" si="2"/>
        <v>9000</v>
      </c>
    </row>
    <row r="30" spans="1:11" x14ac:dyDescent="0.15">
      <c r="A30" t="s">
        <v>103</v>
      </c>
      <c r="B30">
        <f>VLOOKUP(A30,'Data entry'!A:B,2,FALSE)</f>
        <v>10008</v>
      </c>
      <c r="C30" s="9">
        <v>1.04058986233482</v>
      </c>
      <c r="D30" s="12">
        <f t="shared" si="1"/>
        <v>10008000</v>
      </c>
      <c r="E30" s="9" t="str">
        <f>VLOOKUP(C30,Dashboard!$D$14:$G$26,3,TRUE)</f>
        <v>F</v>
      </c>
      <c r="F30" s="9">
        <f>VLOOKUP(C30,Dashboard!$D$14:$G$26,4,TRUE)</f>
        <v>1</v>
      </c>
      <c r="G30" s="12">
        <f t="shared" si="2"/>
        <v>10008000</v>
      </c>
    </row>
    <row r="31" spans="1:11" x14ac:dyDescent="0.15">
      <c r="A31" t="s">
        <v>116</v>
      </c>
      <c r="B31">
        <f>VLOOKUP(A31,'Data entry'!A:B,2,FALSE)</f>
        <v>66</v>
      </c>
      <c r="C31" s="9">
        <v>1.04058986233482</v>
      </c>
      <c r="D31" s="12">
        <f t="shared" si="1"/>
        <v>66000</v>
      </c>
      <c r="E31" s="9" t="str">
        <f>VLOOKUP(C31,Dashboard!$D$14:$G$26,3,TRUE)</f>
        <v>F</v>
      </c>
      <c r="F31" s="9">
        <f>VLOOKUP(C31,Dashboard!$D$14:$G$26,4,TRUE)</f>
        <v>1</v>
      </c>
      <c r="G31" s="12">
        <f t="shared" si="2"/>
        <v>66000</v>
      </c>
      <c r="J31" s="9" t="s">
        <v>46</v>
      </c>
      <c r="K31" s="12"/>
    </row>
    <row r="32" spans="1:11" x14ac:dyDescent="0.15">
      <c r="A32" t="s">
        <v>130</v>
      </c>
      <c r="B32">
        <f>VLOOKUP(A32,'Data entry'!A:B,2,FALSE)</f>
        <v>65</v>
      </c>
      <c r="C32" s="9">
        <v>1.04058986233482</v>
      </c>
      <c r="D32" s="12">
        <f t="shared" si="1"/>
        <v>65000</v>
      </c>
      <c r="E32" s="9" t="str">
        <f>VLOOKUP(C32,Dashboard!$D$14:$G$26,3,TRUE)</f>
        <v>F</v>
      </c>
      <c r="F32" s="9">
        <f>VLOOKUP(C32,Dashboard!$D$14:$G$26,4,TRUE)</f>
        <v>1</v>
      </c>
      <c r="G32" s="12">
        <f t="shared" si="2"/>
        <v>65000</v>
      </c>
      <c r="J32" s="9" t="s">
        <v>46</v>
      </c>
      <c r="K32" s="12"/>
    </row>
    <row r="33" spans="1:19" x14ac:dyDescent="0.15">
      <c r="A33" t="s">
        <v>148</v>
      </c>
      <c r="B33">
        <f>VLOOKUP(A33,'Data entry'!A:B,2,FALSE)</f>
        <v>6628</v>
      </c>
      <c r="C33" s="9">
        <v>1.04042407880655</v>
      </c>
      <c r="D33" s="12">
        <f t="shared" si="1"/>
        <v>6628000</v>
      </c>
      <c r="E33" s="9" t="str">
        <f>VLOOKUP(C33,Dashboard!$D$14:$G$26,3,TRUE)</f>
        <v>F</v>
      </c>
      <c r="F33" s="9">
        <f>VLOOKUP(C33,Dashboard!$D$14:$G$26,4,TRUE)</f>
        <v>1</v>
      </c>
      <c r="G33" s="12">
        <f t="shared" si="2"/>
        <v>6628000</v>
      </c>
    </row>
    <row r="34" spans="1:19" x14ac:dyDescent="0.15">
      <c r="A34" t="s">
        <v>197</v>
      </c>
      <c r="B34">
        <f>VLOOKUP(A34,'Data entry'!A:B,2,FALSE)</f>
        <v>4719</v>
      </c>
      <c r="C34" s="9">
        <v>1.0326897043765599</v>
      </c>
      <c r="D34" s="12">
        <f t="shared" si="1"/>
        <v>4719000</v>
      </c>
      <c r="E34" s="9" t="str">
        <f>VLOOKUP(C34,Dashboard!$D$14:$G$26,3,TRUE)</f>
        <v>F</v>
      </c>
      <c r="F34" s="9">
        <f>VLOOKUP(C34,Dashboard!$D$14:$G$26,4,TRUE)</f>
        <v>1</v>
      </c>
      <c r="G34" s="12">
        <f t="shared" si="2"/>
        <v>4719000</v>
      </c>
      <c r="J34" s="9" t="s">
        <v>46</v>
      </c>
      <c r="K34" s="12"/>
    </row>
    <row r="35" spans="1:19" x14ac:dyDescent="0.15">
      <c r="A35" t="s">
        <v>252</v>
      </c>
      <c r="B35">
        <f>VLOOKUP(A35,'Data entry'!A:B,2,FALSE)</f>
        <v>14779</v>
      </c>
      <c r="C35" s="9">
        <v>1.0223435204759901</v>
      </c>
      <c r="D35" s="12">
        <f t="shared" si="1"/>
        <v>14779000</v>
      </c>
      <c r="E35" s="9" t="str">
        <f>VLOOKUP(C35,Dashboard!$D$14:$G$26,3,TRUE)</f>
        <v>F</v>
      </c>
      <c r="F35" s="9">
        <f>VLOOKUP(C35,Dashboard!$D$14:$G$26,4,TRUE)</f>
        <v>1</v>
      </c>
      <c r="G35" s="12">
        <f t="shared" si="2"/>
        <v>14779000</v>
      </c>
      <c r="J35" s="9" t="s">
        <v>46</v>
      </c>
      <c r="K35" s="12"/>
    </row>
    <row r="36" spans="1:19" x14ac:dyDescent="0.15">
      <c r="A36" t="s">
        <v>267</v>
      </c>
      <c r="B36">
        <f>VLOOKUP(A36,'Data entry'!A:B,2,FALSE)</f>
        <v>4</v>
      </c>
      <c r="C36" s="9">
        <v>1.01790571212769</v>
      </c>
      <c r="D36" s="12">
        <f t="shared" si="1"/>
        <v>4000</v>
      </c>
      <c r="E36" s="9" t="str">
        <f>VLOOKUP(C36,Dashboard!$D$14:$G$26,3,TRUE)</f>
        <v>F</v>
      </c>
      <c r="F36" s="9">
        <f>VLOOKUP(C36,Dashboard!$D$14:$G$26,4,TRUE)</f>
        <v>1</v>
      </c>
      <c r="G36" s="12">
        <f t="shared" si="2"/>
        <v>4000</v>
      </c>
    </row>
    <row r="37" spans="1:19" x14ac:dyDescent="0.15">
      <c r="A37" t="s">
        <v>54</v>
      </c>
      <c r="B37">
        <f>VLOOKUP(A37,'Data entry'!A:B,2,FALSE)</f>
        <v>2</v>
      </c>
      <c r="C37" s="16">
        <v>0.99999990000000005</v>
      </c>
      <c r="D37" s="12">
        <f t="shared" si="1"/>
        <v>2000</v>
      </c>
      <c r="E37" s="9" t="str">
        <f>VLOOKUP(C37,Dashboard!$D$14:$G$26,3,TRUE)</f>
        <v>E</v>
      </c>
      <c r="F37" s="9">
        <f>VLOOKUP(C37,Dashboard!$D$14:$G$26,4,TRUE)</f>
        <v>1</v>
      </c>
      <c r="G37" s="12">
        <f t="shared" si="2"/>
        <v>2000</v>
      </c>
    </row>
    <row r="38" spans="1:19" x14ac:dyDescent="0.15">
      <c r="A38" t="s">
        <v>273</v>
      </c>
      <c r="B38">
        <f>VLOOKUP(A38,'Data entry'!A:B,2,FALSE)</f>
        <v>178419</v>
      </c>
      <c r="C38" s="16">
        <v>0.99999990000000005</v>
      </c>
      <c r="D38" s="12">
        <f t="shared" si="1"/>
        <v>178419000</v>
      </c>
      <c r="E38" s="9" t="str">
        <f>VLOOKUP(C38,Dashboard!$D$14:$G$26,3,TRUE)</f>
        <v>E</v>
      </c>
      <c r="F38" s="9">
        <f>VLOOKUP(C38,Dashboard!$D$14:$G$26,4,TRUE)</f>
        <v>1</v>
      </c>
      <c r="G38" s="12">
        <f t="shared" si="2"/>
        <v>178419000</v>
      </c>
      <c r="H38" s="19" t="s">
        <v>296</v>
      </c>
      <c r="I38" s="19"/>
      <c r="J38" s="16"/>
      <c r="K38" s="24"/>
      <c r="L38" s="19"/>
      <c r="M38" s="19"/>
      <c r="N38" s="19"/>
      <c r="O38" s="19"/>
      <c r="P38" s="19"/>
      <c r="Q38" s="19"/>
      <c r="R38" s="19"/>
      <c r="S38" s="19"/>
    </row>
    <row r="39" spans="1:19" x14ac:dyDescent="0.15">
      <c r="A39" t="s">
        <v>182</v>
      </c>
      <c r="B39">
        <f>VLOOKUP(A39,'Data entry'!A:B,2,FALSE)</f>
        <v>6</v>
      </c>
      <c r="C39" s="16">
        <v>0.99999990000000005</v>
      </c>
      <c r="D39" s="12">
        <f t="shared" si="1"/>
        <v>6000</v>
      </c>
      <c r="E39" s="9" t="str">
        <f>VLOOKUP(C39,Dashboard!$D$14:$G$26,3,TRUE)</f>
        <v>E</v>
      </c>
      <c r="F39" s="9">
        <f>VLOOKUP(C39,Dashboard!$D$14:$G$26,4,TRUE)</f>
        <v>1</v>
      </c>
      <c r="G39" s="12">
        <f t="shared" si="2"/>
        <v>6000</v>
      </c>
      <c r="J39" s="9" t="s">
        <v>46</v>
      </c>
      <c r="K39" s="12"/>
    </row>
    <row r="40" spans="1:19" x14ac:dyDescent="0.15">
      <c r="A40" t="s">
        <v>118</v>
      </c>
      <c r="B40">
        <f>VLOOKUP(A40,'Data entry'!A:B,2,FALSE)</f>
        <v>6917</v>
      </c>
      <c r="C40" s="9">
        <v>0.97549150478839897</v>
      </c>
      <c r="D40" s="12">
        <f t="shared" si="1"/>
        <v>6917000</v>
      </c>
      <c r="E40" s="9" t="str">
        <f>VLOOKUP(C40,Dashboard!$D$14:$G$26,3,TRUE)</f>
        <v>E</v>
      </c>
      <c r="F40" s="9">
        <f>VLOOKUP(C40,Dashboard!$D$14:$G$26,4,TRUE)</f>
        <v>1</v>
      </c>
      <c r="G40" s="12">
        <f t="shared" si="2"/>
        <v>6917000</v>
      </c>
      <c r="J40" s="9" t="s">
        <v>46</v>
      </c>
      <c r="K40" s="12"/>
    </row>
    <row r="41" spans="1:19" x14ac:dyDescent="0.15">
      <c r="A41" t="s">
        <v>48</v>
      </c>
      <c r="B41">
        <f>VLOOKUP(A41,'Data entry'!A:B,2,FALSE)</f>
        <v>15</v>
      </c>
      <c r="C41" s="9">
        <v>0.97549150478839897</v>
      </c>
      <c r="D41" s="12">
        <f t="shared" si="1"/>
        <v>15000</v>
      </c>
      <c r="E41" s="9" t="str">
        <f>VLOOKUP(C41,Dashboard!$D$14:$G$26,3,TRUE)</f>
        <v>E</v>
      </c>
      <c r="F41" s="9">
        <f>VLOOKUP(C41,Dashboard!$D$14:$G$26,4,TRUE)</f>
        <v>1</v>
      </c>
      <c r="G41" s="12">
        <f t="shared" si="2"/>
        <v>15000</v>
      </c>
      <c r="J41" s="9" t="s">
        <v>46</v>
      </c>
      <c r="K41" s="12"/>
    </row>
    <row r="42" spans="1:19" x14ac:dyDescent="0.15">
      <c r="A42" t="s">
        <v>169</v>
      </c>
      <c r="B42">
        <f>VLOOKUP(A42,'Data entry'!A:B,2,FALSE)</f>
        <v>818</v>
      </c>
      <c r="C42" s="9">
        <v>0.95396613861322399</v>
      </c>
      <c r="D42" s="12">
        <f t="shared" si="1"/>
        <v>818000</v>
      </c>
      <c r="E42" s="9" t="str">
        <f>VLOOKUP(C42,Dashboard!$D$14:$G$26,3,TRUE)</f>
        <v>E</v>
      </c>
      <c r="F42" s="9">
        <f>VLOOKUP(C42,Dashboard!$D$14:$G$26,4,TRUE)</f>
        <v>1</v>
      </c>
      <c r="G42" s="12">
        <f t="shared" si="2"/>
        <v>818000</v>
      </c>
      <c r="J42" s="9" t="s">
        <v>46</v>
      </c>
      <c r="K42" s="12"/>
    </row>
    <row r="43" spans="1:19" x14ac:dyDescent="0.15">
      <c r="A43" t="s">
        <v>152</v>
      </c>
      <c r="B43">
        <f>VLOOKUP(A43,'Data entry'!A:B,2,FALSE)</f>
        <v>52030</v>
      </c>
      <c r="C43" s="9">
        <v>0.93948999533786204</v>
      </c>
      <c r="D43" s="12">
        <f t="shared" si="1"/>
        <v>52030000</v>
      </c>
      <c r="E43" s="9" t="str">
        <f>VLOOKUP(C43,Dashboard!$D$14:$G$26,3,TRUE)</f>
        <v>E</v>
      </c>
      <c r="F43" s="9">
        <f>VLOOKUP(C43,Dashboard!$D$14:$G$26,4,TRUE)</f>
        <v>1</v>
      </c>
      <c r="G43" s="12">
        <f t="shared" si="2"/>
        <v>52030000</v>
      </c>
    </row>
    <row r="44" spans="1:19" x14ac:dyDescent="0.15">
      <c r="A44" t="s">
        <v>86</v>
      </c>
      <c r="B44">
        <f>VLOOKUP(A44,'Data entry'!A:B,2,FALSE)</f>
        <v>34414</v>
      </c>
      <c r="C44" s="9">
        <v>0.92833592255572595</v>
      </c>
      <c r="D44" s="12">
        <f t="shared" si="1"/>
        <v>34414000</v>
      </c>
      <c r="E44" s="9" t="str">
        <f>VLOOKUP(C44,Dashboard!$D$14:$G$26,3,TRUE)</f>
        <v>E</v>
      </c>
      <c r="F44" s="9">
        <f>VLOOKUP(C44,Dashboard!$D$14:$G$26,4,TRUE)</f>
        <v>1</v>
      </c>
      <c r="G44" s="12">
        <f t="shared" si="2"/>
        <v>34414000</v>
      </c>
      <c r="J44" s="9" t="s">
        <v>46</v>
      </c>
      <c r="K44" s="12"/>
    </row>
    <row r="45" spans="1:19" x14ac:dyDescent="0.15">
      <c r="A45" t="s">
        <v>62</v>
      </c>
      <c r="B45">
        <f>VLOOKUP(A45,'Data entry'!A:B,2,FALSE)</f>
        <v>43</v>
      </c>
      <c r="C45" s="9">
        <v>0.90140676498413097</v>
      </c>
      <c r="D45" s="12">
        <f t="shared" si="1"/>
        <v>43000</v>
      </c>
      <c r="E45" s="9" t="str">
        <f>VLOOKUP(C45,Dashboard!$D$14:$G$26,3,TRUE)</f>
        <v>E</v>
      </c>
      <c r="F45" s="9">
        <f>VLOOKUP(C45,Dashboard!$D$14:$G$26,4,TRUE)</f>
        <v>1</v>
      </c>
      <c r="G45" s="12">
        <f t="shared" si="2"/>
        <v>43000</v>
      </c>
    </row>
    <row r="46" spans="1:19" x14ac:dyDescent="0.15">
      <c r="A46" t="s">
        <v>146</v>
      </c>
      <c r="B46">
        <f>VLOOKUP(A46,'Data entry'!A:B,2,FALSE)</f>
        <v>5416</v>
      </c>
      <c r="C46" s="9">
        <v>0.89370428439974803</v>
      </c>
      <c r="D46" s="12">
        <f t="shared" si="1"/>
        <v>5416000</v>
      </c>
      <c r="E46" s="9" t="str">
        <f>VLOOKUP(C46,Dashboard!$D$14:$G$26,3,TRUE)</f>
        <v>E</v>
      </c>
      <c r="F46" s="9">
        <f>VLOOKUP(C46,Dashboard!$D$14:$G$26,4,TRUE)</f>
        <v>1</v>
      </c>
      <c r="G46" s="12">
        <f t="shared" si="2"/>
        <v>5416000</v>
      </c>
      <c r="J46" s="9" t="s">
        <v>46</v>
      </c>
      <c r="K46" s="12"/>
    </row>
    <row r="47" spans="1:19" x14ac:dyDescent="0.15">
      <c r="A47" t="s">
        <v>194</v>
      </c>
      <c r="B47">
        <f>VLOOKUP(A47,'Data entry'!A:B,2,FALSE)</f>
        <v>20302</v>
      </c>
      <c r="C47" s="9">
        <v>0.87945524533987096</v>
      </c>
      <c r="D47" s="12">
        <f t="shared" si="1"/>
        <v>20302000</v>
      </c>
      <c r="E47" s="9" t="str">
        <f>VLOOKUP(C47,Dashboard!$D$14:$G$26,3,TRUE)</f>
        <v>E</v>
      </c>
      <c r="F47" s="9">
        <f>VLOOKUP(C47,Dashboard!$D$14:$G$26,4,TRUE)</f>
        <v>1</v>
      </c>
      <c r="G47" s="12">
        <f t="shared" si="2"/>
        <v>20302000</v>
      </c>
    </row>
    <row r="48" spans="1:19" x14ac:dyDescent="0.15">
      <c r="A48" t="s">
        <v>272</v>
      </c>
      <c r="B48">
        <f>VLOOKUP(A48,'Data entry'!A:B,2,FALSE)</f>
        <v>61348</v>
      </c>
      <c r="C48" s="9">
        <v>0.87901384273746996</v>
      </c>
      <c r="D48" s="12">
        <f t="shared" si="1"/>
        <v>61348000</v>
      </c>
      <c r="E48" s="9" t="str">
        <f>VLOOKUP(C48,Dashboard!$D$14:$G$26,3,TRUE)</f>
        <v>E</v>
      </c>
      <c r="F48" s="9">
        <f>VLOOKUP(C48,Dashboard!$D$14:$G$26,4,TRUE)</f>
        <v>1</v>
      </c>
      <c r="G48" s="12">
        <f t="shared" si="2"/>
        <v>61348000</v>
      </c>
    </row>
    <row r="49" spans="1:11" x14ac:dyDescent="0.15">
      <c r="A49" t="s">
        <v>128</v>
      </c>
      <c r="B49">
        <f>VLOOKUP(A49,'Data entry'!A:B,2,FALSE)</f>
        <v>41</v>
      </c>
      <c r="C49" s="9">
        <v>0.87901384273746996</v>
      </c>
      <c r="D49" s="12">
        <f t="shared" si="1"/>
        <v>41000</v>
      </c>
      <c r="E49" s="9" t="str">
        <f>VLOOKUP(C49,Dashboard!$D$14:$G$26,3,TRUE)</f>
        <v>E</v>
      </c>
      <c r="F49" s="9">
        <f>VLOOKUP(C49,Dashboard!$D$14:$G$26,4,TRUE)</f>
        <v>1</v>
      </c>
      <c r="G49" s="12">
        <f t="shared" si="2"/>
        <v>41000</v>
      </c>
      <c r="J49" s="9" t="s">
        <v>46</v>
      </c>
      <c r="K49" s="12"/>
    </row>
    <row r="50" spans="1:11" x14ac:dyDescent="0.15">
      <c r="A50" t="s">
        <v>153</v>
      </c>
      <c r="B50">
        <f>VLOOKUP(A50,'Data entry'!A:B,2,FALSE)</f>
        <v>23</v>
      </c>
      <c r="C50" s="9">
        <v>0.87901384273746996</v>
      </c>
      <c r="D50" s="12">
        <f t="shared" si="1"/>
        <v>23000</v>
      </c>
      <c r="E50" s="9" t="str">
        <f>VLOOKUP(C50,Dashboard!$D$14:$G$26,3,TRUE)</f>
        <v>E</v>
      </c>
      <c r="F50" s="9">
        <f>VLOOKUP(C50,Dashboard!$D$14:$G$26,4,TRUE)</f>
        <v>1</v>
      </c>
      <c r="G50" s="12">
        <f t="shared" si="2"/>
        <v>23000</v>
      </c>
    </row>
    <row r="51" spans="1:11" x14ac:dyDescent="0.15">
      <c r="A51" t="s">
        <v>115</v>
      </c>
      <c r="B51">
        <f>VLOOKUP(A51,'Data entry'!A:B,2,FALSE)</f>
        <v>13</v>
      </c>
      <c r="C51" s="9">
        <v>0.87901384273746996</v>
      </c>
      <c r="D51" s="12">
        <f t="shared" si="1"/>
        <v>13000</v>
      </c>
      <c r="E51" s="9" t="str">
        <f>VLOOKUP(C51,Dashboard!$D$14:$G$26,3,TRUE)</f>
        <v>E</v>
      </c>
      <c r="F51" s="9">
        <f>VLOOKUP(C51,Dashboard!$D$14:$G$26,4,TRUE)</f>
        <v>1</v>
      </c>
      <c r="G51" s="12">
        <f t="shared" si="2"/>
        <v>13000</v>
      </c>
    </row>
    <row r="52" spans="1:11" x14ac:dyDescent="0.15">
      <c r="A52" t="s">
        <v>147</v>
      </c>
      <c r="B52">
        <f>VLOOKUP(A52,'Data entry'!A:B,2,FALSE)</f>
        <v>11</v>
      </c>
      <c r="C52" s="9">
        <v>0.87901384273746996</v>
      </c>
      <c r="D52" s="12">
        <f t="shared" si="1"/>
        <v>11000</v>
      </c>
      <c r="E52" s="9" t="str">
        <f>VLOOKUP(C52,Dashboard!$D$14:$G$26,3,TRUE)</f>
        <v>E</v>
      </c>
      <c r="F52" s="9">
        <f>VLOOKUP(C52,Dashboard!$D$14:$G$26,4,TRUE)</f>
        <v>1</v>
      </c>
      <c r="G52" s="12">
        <f t="shared" si="2"/>
        <v>11000</v>
      </c>
      <c r="J52" s="9" t="s">
        <v>46</v>
      </c>
      <c r="K52" s="12"/>
    </row>
    <row r="53" spans="1:11" x14ac:dyDescent="0.15">
      <c r="A53" t="s">
        <v>134</v>
      </c>
      <c r="B53">
        <f>VLOOKUP(A53,'Data entry'!A:B,2,FALSE)</f>
        <v>2</v>
      </c>
      <c r="C53" s="9">
        <v>0.87901384273746996</v>
      </c>
      <c r="D53" s="12">
        <f t="shared" si="1"/>
        <v>2000</v>
      </c>
      <c r="E53" s="9" t="str">
        <f>VLOOKUP(C53,Dashboard!$D$14:$G$26,3,TRUE)</f>
        <v>E</v>
      </c>
      <c r="F53" s="9">
        <f>VLOOKUP(C53,Dashboard!$D$14:$G$26,4,TRUE)</f>
        <v>1</v>
      </c>
      <c r="G53" s="12">
        <f t="shared" si="2"/>
        <v>2000</v>
      </c>
    </row>
    <row r="54" spans="1:11" x14ac:dyDescent="0.15">
      <c r="A54" t="s">
        <v>77</v>
      </c>
      <c r="B54">
        <f>VLOOKUP(A54,'Data entry'!A:B,2,FALSE)</f>
        <v>1</v>
      </c>
      <c r="C54" s="9">
        <v>0.87901384273746996</v>
      </c>
      <c r="D54" s="12">
        <f t="shared" si="1"/>
        <v>1000</v>
      </c>
      <c r="E54" s="9" t="str">
        <f>VLOOKUP(C54,Dashboard!$D$14:$G$26,3,TRUE)</f>
        <v>E</v>
      </c>
      <c r="F54" s="9">
        <f>VLOOKUP(C54,Dashboard!$D$14:$G$26,4,TRUE)</f>
        <v>1</v>
      </c>
      <c r="G54" s="12">
        <f t="shared" si="2"/>
        <v>1000</v>
      </c>
      <c r="J54" s="9" t="s">
        <v>46</v>
      </c>
      <c r="K54" s="12"/>
    </row>
    <row r="55" spans="1:11" x14ac:dyDescent="0.15">
      <c r="A55" t="s">
        <v>67</v>
      </c>
      <c r="B55">
        <f>VLOOKUP(A55,'Data entry'!A:B,2,FALSE)</f>
        <v>11430</v>
      </c>
      <c r="C55" s="9">
        <v>0.87312141135931098</v>
      </c>
      <c r="D55" s="12">
        <f t="shared" si="1"/>
        <v>11430000</v>
      </c>
      <c r="E55" s="9" t="str">
        <f>VLOOKUP(C55,Dashboard!$D$14:$G$26,3,TRUE)</f>
        <v>E</v>
      </c>
      <c r="F55" s="9">
        <f>VLOOKUP(C55,Dashboard!$D$14:$G$26,4,TRUE)</f>
        <v>1</v>
      </c>
      <c r="G55" s="12">
        <f t="shared" si="2"/>
        <v>11430000</v>
      </c>
      <c r="J55" s="9" t="s">
        <v>46</v>
      </c>
      <c r="K55" s="12"/>
    </row>
    <row r="56" spans="1:11" x14ac:dyDescent="0.15">
      <c r="A56" t="s">
        <v>60</v>
      </c>
      <c r="B56">
        <f>VLOOKUP(A56,'Data entry'!A:B,2,FALSE)</f>
        <v>9556</v>
      </c>
      <c r="C56" s="9">
        <v>0.87028726575374604</v>
      </c>
      <c r="D56" s="12">
        <f t="shared" si="1"/>
        <v>9556000</v>
      </c>
      <c r="E56" s="9" t="str">
        <f>VLOOKUP(C56,Dashboard!$D$14:$G$26,3,TRUE)</f>
        <v>E</v>
      </c>
      <c r="F56" s="9">
        <f>VLOOKUP(C56,Dashboard!$D$14:$G$26,4,TRUE)</f>
        <v>1</v>
      </c>
      <c r="G56" s="12">
        <f t="shared" si="2"/>
        <v>9556000</v>
      </c>
    </row>
    <row r="57" spans="1:11" x14ac:dyDescent="0.15">
      <c r="A57" t="s">
        <v>119</v>
      </c>
      <c r="B57">
        <f>VLOOKUP(A57,'Data entry'!A:B,2,FALSE)</f>
        <v>31062</v>
      </c>
      <c r="C57" s="9">
        <v>0.86584481490254395</v>
      </c>
      <c r="D57" s="12">
        <f t="shared" si="1"/>
        <v>31062000</v>
      </c>
      <c r="E57" s="9" t="str">
        <f>VLOOKUP(C57,Dashboard!$D$14:$G$26,3,TRUE)</f>
        <v>E</v>
      </c>
      <c r="F57" s="9">
        <f>VLOOKUP(C57,Dashboard!$D$14:$G$26,4,TRUE)</f>
        <v>1</v>
      </c>
      <c r="G57" s="12">
        <f t="shared" si="2"/>
        <v>31062000</v>
      </c>
    </row>
    <row r="58" spans="1:11" x14ac:dyDescent="0.15">
      <c r="A58" t="s">
        <v>219</v>
      </c>
      <c r="B58">
        <f>VLOOKUP(A58,'Data entry'!A:B,2,FALSE)</f>
        <v>138</v>
      </c>
      <c r="C58" s="9">
        <v>0.86584481490254395</v>
      </c>
      <c r="D58" s="12">
        <f t="shared" si="1"/>
        <v>138000</v>
      </c>
      <c r="E58" s="9" t="str">
        <f>VLOOKUP(C58,Dashboard!$D$14:$G$26,3,TRUE)</f>
        <v>E</v>
      </c>
      <c r="F58" s="9">
        <f>VLOOKUP(C58,Dashboard!$D$14:$G$26,4,TRUE)</f>
        <v>1</v>
      </c>
      <c r="G58" s="12">
        <f t="shared" si="2"/>
        <v>138000</v>
      </c>
    </row>
    <row r="59" spans="1:11" x14ac:dyDescent="0.15">
      <c r="A59" t="s">
        <v>184</v>
      </c>
      <c r="B59">
        <f>VLOOKUP(A59,'Data entry'!A:B,2,FALSE)</f>
        <v>87</v>
      </c>
      <c r="C59" s="9">
        <v>0.86584481490254395</v>
      </c>
      <c r="D59" s="12">
        <f t="shared" si="1"/>
        <v>87000</v>
      </c>
      <c r="E59" s="9" t="str">
        <f>VLOOKUP(C59,Dashboard!$D$14:$G$26,3,TRUE)</f>
        <v>E</v>
      </c>
      <c r="F59" s="9">
        <f>VLOOKUP(C59,Dashboard!$D$14:$G$26,4,TRUE)</f>
        <v>1</v>
      </c>
      <c r="G59" s="12">
        <f t="shared" si="2"/>
        <v>87000</v>
      </c>
    </row>
    <row r="60" spans="1:11" x14ac:dyDescent="0.15">
      <c r="A60" t="s">
        <v>132</v>
      </c>
      <c r="B60">
        <f>VLOOKUP(A60,'Data entry'!A:B,2,FALSE)</f>
        <v>83</v>
      </c>
      <c r="C60" s="9">
        <v>0.86584481490254395</v>
      </c>
      <c r="D60" s="12">
        <f t="shared" si="1"/>
        <v>83000</v>
      </c>
      <c r="E60" s="9" t="str">
        <f>VLOOKUP(C60,Dashboard!$D$14:$G$26,3,TRUE)</f>
        <v>E</v>
      </c>
      <c r="F60" s="9">
        <f>VLOOKUP(C60,Dashboard!$D$14:$G$26,4,TRUE)</f>
        <v>1</v>
      </c>
      <c r="G60" s="12">
        <f t="shared" si="2"/>
        <v>83000</v>
      </c>
      <c r="J60" s="9" t="s">
        <v>46</v>
      </c>
      <c r="K60" s="12"/>
    </row>
    <row r="61" spans="1:11" x14ac:dyDescent="0.15">
      <c r="A61" t="s">
        <v>120</v>
      </c>
      <c r="B61">
        <f>VLOOKUP(A61,'Data entry'!A:B,2,FALSE)</f>
        <v>74</v>
      </c>
      <c r="C61" s="9">
        <v>0.86584481490254395</v>
      </c>
      <c r="D61" s="12">
        <f t="shared" si="1"/>
        <v>74000</v>
      </c>
      <c r="E61" s="9" t="str">
        <f>VLOOKUP(C61,Dashboard!$D$14:$G$26,3,TRUE)</f>
        <v>E</v>
      </c>
      <c r="F61" s="9">
        <f>VLOOKUP(C61,Dashboard!$D$14:$G$26,4,TRUE)</f>
        <v>1</v>
      </c>
      <c r="G61" s="12">
        <f t="shared" si="2"/>
        <v>74000</v>
      </c>
    </row>
    <row r="62" spans="1:11" x14ac:dyDescent="0.15">
      <c r="A62" t="s">
        <v>196</v>
      </c>
      <c r="B62">
        <f>VLOOKUP(A62,'Data entry'!A:B,2,FALSE)</f>
        <v>73</v>
      </c>
      <c r="C62" s="9">
        <v>0.86584481490254395</v>
      </c>
      <c r="D62" s="12">
        <f t="shared" si="1"/>
        <v>73000</v>
      </c>
      <c r="E62" s="9" t="str">
        <f>VLOOKUP(C62,Dashboard!$D$14:$G$26,3,TRUE)</f>
        <v>E</v>
      </c>
      <c r="F62" s="9">
        <f>VLOOKUP(C62,Dashboard!$D$14:$G$26,4,TRUE)</f>
        <v>1</v>
      </c>
      <c r="G62" s="12">
        <f t="shared" si="2"/>
        <v>73000</v>
      </c>
    </row>
    <row r="63" spans="1:11" x14ac:dyDescent="0.15">
      <c r="A63" t="s">
        <v>177</v>
      </c>
      <c r="B63">
        <f>VLOOKUP(A63,'Data entry'!A:B,2,FALSE)</f>
        <v>70</v>
      </c>
      <c r="C63" s="9">
        <v>0.86584481490254395</v>
      </c>
      <c r="D63" s="12">
        <f t="shared" si="1"/>
        <v>70000</v>
      </c>
      <c r="E63" s="9" t="str">
        <f>VLOOKUP(C63,Dashboard!$D$14:$G$26,3,TRUE)</f>
        <v>E</v>
      </c>
      <c r="F63" s="9">
        <f>VLOOKUP(C63,Dashboard!$D$14:$G$26,4,TRUE)</f>
        <v>1</v>
      </c>
      <c r="G63" s="12">
        <f t="shared" si="2"/>
        <v>70000</v>
      </c>
      <c r="J63" s="9" t="s">
        <v>46</v>
      </c>
      <c r="K63" s="12"/>
    </row>
    <row r="64" spans="1:11" x14ac:dyDescent="0.15">
      <c r="A64" t="s">
        <v>121</v>
      </c>
      <c r="B64">
        <f>VLOOKUP(A64,'Data entry'!A:B,2,FALSE)</f>
        <v>53</v>
      </c>
      <c r="C64" s="9">
        <v>0.86584481490254395</v>
      </c>
      <c r="D64" s="12">
        <f t="shared" si="1"/>
        <v>53000</v>
      </c>
      <c r="E64" s="9" t="str">
        <f>VLOOKUP(C64,Dashboard!$D$14:$G$26,3,TRUE)</f>
        <v>E</v>
      </c>
      <c r="F64" s="9">
        <f>VLOOKUP(C64,Dashboard!$D$14:$G$26,4,TRUE)</f>
        <v>1</v>
      </c>
      <c r="G64" s="12">
        <f t="shared" si="2"/>
        <v>53000</v>
      </c>
    </row>
    <row r="65" spans="1:11" x14ac:dyDescent="0.15">
      <c r="A65" t="s">
        <v>180</v>
      </c>
      <c r="B65">
        <f>VLOOKUP(A65,'Data entry'!A:B,2,FALSE)</f>
        <v>14</v>
      </c>
      <c r="C65" s="9">
        <v>0.86584481490254395</v>
      </c>
      <c r="D65" s="12">
        <f t="shared" si="1"/>
        <v>14000</v>
      </c>
      <c r="E65" s="9" t="str">
        <f>VLOOKUP(C65,Dashboard!$D$14:$G$26,3,TRUE)</f>
        <v>E</v>
      </c>
      <c r="F65" s="9">
        <f>VLOOKUP(C65,Dashboard!$D$14:$G$26,4,TRUE)</f>
        <v>1</v>
      </c>
      <c r="G65" s="12">
        <f t="shared" si="2"/>
        <v>14000</v>
      </c>
    </row>
    <row r="66" spans="1:11" x14ac:dyDescent="0.15">
      <c r="A66" t="s">
        <v>227</v>
      </c>
      <c r="B66">
        <f>VLOOKUP(A66,'Data entry'!A:B,2,FALSE)</f>
        <v>13</v>
      </c>
      <c r="C66" s="9">
        <v>0.86584481490254395</v>
      </c>
      <c r="D66" s="12">
        <f t="shared" si="1"/>
        <v>13000</v>
      </c>
      <c r="E66" s="9" t="str">
        <f>VLOOKUP(C66,Dashboard!$D$14:$G$26,3,TRUE)</f>
        <v>E</v>
      </c>
      <c r="F66" s="9">
        <f>VLOOKUP(C66,Dashboard!$D$14:$G$26,4,TRUE)</f>
        <v>1</v>
      </c>
      <c r="G66" s="12">
        <f t="shared" si="2"/>
        <v>13000</v>
      </c>
    </row>
    <row r="67" spans="1:11" x14ac:dyDescent="0.15">
      <c r="A67" t="s">
        <v>223</v>
      </c>
      <c r="B67">
        <f>VLOOKUP(A67,'Data entry'!A:B,2,FALSE)</f>
        <v>2</v>
      </c>
      <c r="C67" s="9">
        <v>0.86584481490254395</v>
      </c>
      <c r="D67" s="12">
        <f t="shared" si="1"/>
        <v>2000</v>
      </c>
      <c r="E67" s="9" t="str">
        <f>VLOOKUP(C67,Dashboard!$D$14:$G$26,3,TRUE)</f>
        <v>E</v>
      </c>
      <c r="F67" s="9">
        <f>VLOOKUP(C67,Dashboard!$D$14:$G$26,4,TRUE)</f>
        <v>1</v>
      </c>
      <c r="G67" s="12">
        <f t="shared" si="2"/>
        <v>2000</v>
      </c>
    </row>
    <row r="68" spans="1:11" x14ac:dyDescent="0.15">
      <c r="A68" t="s">
        <v>280</v>
      </c>
      <c r="B68">
        <f>VLOOKUP(A68,'Data entry'!A:B,2,FALSE)</f>
        <v>2</v>
      </c>
      <c r="C68" s="9">
        <v>0.86584481490254395</v>
      </c>
      <c r="D68" s="12">
        <f t="shared" si="1"/>
        <v>2000</v>
      </c>
      <c r="E68" s="9" t="str">
        <f>VLOOKUP(C68,Dashboard!$D$14:$G$26,3,TRUE)</f>
        <v>E</v>
      </c>
      <c r="F68" s="9">
        <f>VLOOKUP(C68,Dashboard!$D$14:$G$26,4,TRUE)</f>
        <v>1</v>
      </c>
      <c r="G68" s="12">
        <f t="shared" si="2"/>
        <v>2000</v>
      </c>
    </row>
    <row r="69" spans="1:11" x14ac:dyDescent="0.15">
      <c r="A69" t="s">
        <v>122</v>
      </c>
      <c r="B69">
        <f>VLOOKUP(A69,'Data entry'!A:B,2,FALSE)</f>
        <v>1</v>
      </c>
      <c r="C69" s="9">
        <v>0.86584481490254395</v>
      </c>
      <c r="D69" s="12">
        <f t="shared" si="1"/>
        <v>1000</v>
      </c>
      <c r="E69" s="9" t="str">
        <f>VLOOKUP(C69,Dashboard!$D$14:$G$26,3,TRUE)</f>
        <v>E</v>
      </c>
      <c r="F69" s="9">
        <f>VLOOKUP(C69,Dashboard!$D$14:$G$26,4,TRUE)</f>
        <v>1</v>
      </c>
      <c r="G69" s="12">
        <f t="shared" si="2"/>
        <v>1000</v>
      </c>
    </row>
    <row r="70" spans="1:11" x14ac:dyDescent="0.15">
      <c r="A70" t="s">
        <v>53</v>
      </c>
      <c r="B70">
        <f>VLOOKUP(A70,'Data entry'!A:B,2,FALSE)</f>
        <v>20</v>
      </c>
      <c r="C70" s="9">
        <v>0.84982077280680401</v>
      </c>
      <c r="D70" s="12">
        <f t="shared" si="1"/>
        <v>20000</v>
      </c>
      <c r="E70" s="9" t="str">
        <f>VLOOKUP(C70,Dashboard!$D$14:$G$26,3,TRUE)</f>
        <v>E</v>
      </c>
      <c r="F70" s="9">
        <f>VLOOKUP(C70,Dashboard!$D$14:$G$26,4,TRUE)</f>
        <v>1</v>
      </c>
      <c r="G70" s="12">
        <f t="shared" si="2"/>
        <v>20000</v>
      </c>
    </row>
    <row r="71" spans="1:11" x14ac:dyDescent="0.15">
      <c r="A71" t="s">
        <v>126</v>
      </c>
      <c r="B71">
        <f>VLOOKUP(A71,'Data entry'!A:B,2,FALSE)</f>
        <v>55329</v>
      </c>
      <c r="C71" s="9">
        <v>0.83661338729858403</v>
      </c>
      <c r="D71" s="12">
        <f t="shared" si="1"/>
        <v>55329000</v>
      </c>
      <c r="E71" s="9" t="str">
        <f>VLOOKUP(C71,Dashboard!$D$14:$G$26,3,TRUE)</f>
        <v>E</v>
      </c>
      <c r="F71" s="9">
        <f>VLOOKUP(C71,Dashboard!$D$14:$G$26,4,TRUE)</f>
        <v>1</v>
      </c>
      <c r="G71" s="12">
        <f t="shared" si="2"/>
        <v>55329000</v>
      </c>
    </row>
    <row r="72" spans="1:11" x14ac:dyDescent="0.15">
      <c r="A72" t="s">
        <v>274</v>
      </c>
      <c r="B72">
        <f>VLOOKUP(A72,'Data entry'!A:B,2,FALSE)</f>
        <v>851</v>
      </c>
      <c r="C72" s="9">
        <v>0.81229910801554295</v>
      </c>
      <c r="D72" s="12">
        <f t="shared" si="1"/>
        <v>851000</v>
      </c>
      <c r="E72" s="9" t="str">
        <f>VLOOKUP(C72,Dashboard!$D$14:$G$26,3,TRUE)</f>
        <v>E</v>
      </c>
      <c r="F72" s="9">
        <f>VLOOKUP(C72,Dashboard!$D$14:$G$26,4,TRUE)</f>
        <v>1</v>
      </c>
      <c r="G72" s="12">
        <f t="shared" si="2"/>
        <v>851000</v>
      </c>
    </row>
    <row r="73" spans="1:11" x14ac:dyDescent="0.15">
      <c r="A73" t="s">
        <v>149</v>
      </c>
      <c r="B73">
        <f>VLOOKUP(A73,'Data entry'!A:B,2,FALSE)</f>
        <v>49913</v>
      </c>
      <c r="C73" s="9">
        <v>0.77557912908792503</v>
      </c>
      <c r="D73" s="12">
        <f t="shared" si="1"/>
        <v>49913000</v>
      </c>
      <c r="E73" s="9" t="str">
        <f>VLOOKUP(C73,Dashboard!$D$14:$G$26,3,TRUE)</f>
        <v>D</v>
      </c>
      <c r="F73" s="9">
        <f>VLOOKUP(C73,Dashboard!$D$14:$G$26,4,TRUE)</f>
        <v>0.8</v>
      </c>
      <c r="G73" s="12">
        <f t="shared" si="2"/>
        <v>39930400</v>
      </c>
    </row>
    <row r="74" spans="1:11" x14ac:dyDescent="0.15">
      <c r="A74" t="s">
        <v>277</v>
      </c>
      <c r="B74">
        <f>VLOOKUP(A74,'Data entry'!A:B,2,FALSE)</f>
        <v>4</v>
      </c>
      <c r="C74" s="9">
        <v>0.77557912908792503</v>
      </c>
      <c r="D74" s="12">
        <f t="shared" si="1"/>
        <v>4000</v>
      </c>
      <c r="E74" s="9" t="str">
        <f>VLOOKUP(C74,Dashboard!$D$14:$G$26,3,TRUE)</f>
        <v>D</v>
      </c>
      <c r="F74" s="9">
        <f>VLOOKUP(C74,Dashboard!$D$14:$G$26,4,TRUE)</f>
        <v>0.8</v>
      </c>
      <c r="G74" s="12">
        <f t="shared" si="2"/>
        <v>3200</v>
      </c>
    </row>
    <row r="75" spans="1:11" x14ac:dyDescent="0.15">
      <c r="A75" t="s">
        <v>55</v>
      </c>
      <c r="B75">
        <f>VLOOKUP(A75,'Data entry'!A:B,2,FALSE)</f>
        <v>52</v>
      </c>
      <c r="C75" s="9">
        <v>0.77537077444571101</v>
      </c>
      <c r="D75" s="12">
        <f t="shared" si="1"/>
        <v>52000</v>
      </c>
      <c r="E75" s="9" t="str">
        <f>VLOOKUP(C75,Dashboard!$D$14:$G$26,3,TRUE)</f>
        <v>D</v>
      </c>
      <c r="F75" s="9">
        <f>VLOOKUP(C75,Dashboard!$D$14:$G$26,4,TRUE)</f>
        <v>0.8</v>
      </c>
      <c r="G75" s="12">
        <f t="shared" si="2"/>
        <v>41600</v>
      </c>
    </row>
    <row r="76" spans="1:11" x14ac:dyDescent="0.15">
      <c r="A76" t="s">
        <v>239</v>
      </c>
      <c r="B76">
        <f>VLOOKUP(A76,'Data entry'!A:B,2,FALSE)</f>
        <v>36</v>
      </c>
      <c r="C76" s="9">
        <v>0.77462049835887103</v>
      </c>
      <c r="D76" s="12">
        <f t="shared" si="1"/>
        <v>36000</v>
      </c>
      <c r="E76" s="9" t="str">
        <f>VLOOKUP(C76,Dashboard!$D$14:$G$26,3,TRUE)</f>
        <v>D</v>
      </c>
      <c r="F76" s="9">
        <f>VLOOKUP(C76,Dashboard!$D$14:$G$26,4,TRUE)</f>
        <v>0.8</v>
      </c>
      <c r="G76" s="12">
        <f t="shared" si="2"/>
        <v>28800</v>
      </c>
    </row>
    <row r="77" spans="1:11" x14ac:dyDescent="0.15">
      <c r="A77" t="s">
        <v>245</v>
      </c>
      <c r="B77">
        <f>VLOOKUP(A77,'Data entry'!A:B,2,FALSE)</f>
        <v>38907</v>
      </c>
      <c r="C77" s="9">
        <v>0.77112244778437999</v>
      </c>
      <c r="D77" s="12">
        <f t="shared" si="1"/>
        <v>38907000</v>
      </c>
      <c r="E77" s="9" t="str">
        <f>VLOOKUP(C77,Dashboard!$D$14:$G$26,3,TRUE)</f>
        <v>D</v>
      </c>
      <c r="F77" s="9">
        <f>VLOOKUP(C77,Dashboard!$D$14:$G$26,4,TRUE)</f>
        <v>0.8</v>
      </c>
      <c r="G77" s="12">
        <f t="shared" si="2"/>
        <v>31125600.000000004</v>
      </c>
    </row>
    <row r="78" spans="1:11" x14ac:dyDescent="0.15">
      <c r="A78" t="s">
        <v>230</v>
      </c>
      <c r="B78">
        <f>VLOOKUP(A78,'Data entry'!A:B,2,FALSE)</f>
        <v>19</v>
      </c>
      <c r="C78" s="9">
        <v>0.769303672161331</v>
      </c>
      <c r="D78" s="12">
        <f t="shared" si="1"/>
        <v>19000</v>
      </c>
      <c r="E78" s="9" t="str">
        <f>VLOOKUP(C78,Dashboard!$D$14:$G$26,3,TRUE)</f>
        <v>D</v>
      </c>
      <c r="F78" s="9">
        <f>VLOOKUP(C78,Dashboard!$D$14:$G$26,4,TRUE)</f>
        <v>0.8</v>
      </c>
      <c r="G78" s="12">
        <f t="shared" si="2"/>
        <v>15200.000000000002</v>
      </c>
      <c r="J78" s="9" t="s">
        <v>46</v>
      </c>
      <c r="K78" s="12"/>
    </row>
    <row r="79" spans="1:11" x14ac:dyDescent="0.15">
      <c r="A79" t="s">
        <v>73</v>
      </c>
      <c r="B79">
        <f>VLOOKUP(A79,'Data entry'!A:B,2,FALSE)</f>
        <v>9</v>
      </c>
      <c r="C79" s="9">
        <v>0.76432343523817703</v>
      </c>
      <c r="D79" s="12">
        <f t="shared" si="1"/>
        <v>9000</v>
      </c>
      <c r="E79" s="9" t="str">
        <f>VLOOKUP(C79,Dashboard!$D$14:$G$26,3,TRUE)</f>
        <v>D</v>
      </c>
      <c r="F79" s="9">
        <f>VLOOKUP(C79,Dashboard!$D$14:$G$26,4,TRUE)</f>
        <v>0.8</v>
      </c>
      <c r="G79" s="12">
        <f t="shared" si="2"/>
        <v>7200</v>
      </c>
      <c r="J79" s="9" t="s">
        <v>46</v>
      </c>
      <c r="K79" s="12"/>
    </row>
    <row r="80" spans="1:11" x14ac:dyDescent="0.15">
      <c r="A80" t="s">
        <v>195</v>
      </c>
      <c r="B80">
        <f>VLOOKUP(A80,'Data entry'!A:B,2,FALSE)</f>
        <v>2</v>
      </c>
      <c r="C80" s="9">
        <v>0.76432343523817703</v>
      </c>
      <c r="D80" s="12">
        <f t="shared" si="1"/>
        <v>2000</v>
      </c>
      <c r="E80" s="9" t="str">
        <f>VLOOKUP(C80,Dashboard!$D$14:$G$26,3,TRUE)</f>
        <v>D</v>
      </c>
      <c r="F80" s="9">
        <f>VLOOKUP(C80,Dashboard!$D$14:$G$26,4,TRUE)</f>
        <v>0.8</v>
      </c>
      <c r="G80" s="12">
        <f t="shared" si="2"/>
        <v>1600</v>
      </c>
    </row>
    <row r="81" spans="1:11" x14ac:dyDescent="0.15">
      <c r="A81" t="s">
        <v>99</v>
      </c>
      <c r="B81">
        <f>VLOOKUP(A81,'Data entry'!A:B,2,FALSE)</f>
        <v>75</v>
      </c>
      <c r="C81" s="9">
        <v>0.763774584125542</v>
      </c>
      <c r="D81" s="12">
        <f t="shared" si="1"/>
        <v>75000</v>
      </c>
      <c r="E81" s="9" t="str">
        <f>VLOOKUP(C81,Dashboard!$D$14:$G$26,3,TRUE)</f>
        <v>D</v>
      </c>
      <c r="F81" s="9">
        <f>VLOOKUP(C81,Dashboard!$D$14:$G$26,4,TRUE)</f>
        <v>0.8</v>
      </c>
      <c r="G81" s="12">
        <f t="shared" si="2"/>
        <v>60000</v>
      </c>
    </row>
    <row r="82" spans="1:11" x14ac:dyDescent="0.15">
      <c r="A82" t="s">
        <v>225</v>
      </c>
      <c r="B82">
        <f>VLOOKUP(A82,'Data entry'!A:B,2,FALSE)</f>
        <v>105</v>
      </c>
      <c r="C82" s="25">
        <v>0.75546829788773295</v>
      </c>
      <c r="D82" s="12">
        <f t="shared" ref="D82:D145" si="3">B82*$B$3</f>
        <v>105000</v>
      </c>
      <c r="E82" s="9" t="str">
        <f>VLOOKUP(C82,Dashboard!$D$14:$G$26,3,TRUE)</f>
        <v>D</v>
      </c>
      <c r="F82" s="9">
        <f>VLOOKUP(C82,Dashboard!$D$14:$G$26,4,TRUE)</f>
        <v>0.8</v>
      </c>
      <c r="G82" s="12">
        <f t="shared" ref="G82:G145" si="4">F82*B82*$B$3</f>
        <v>84000</v>
      </c>
    </row>
    <row r="83" spans="1:11" x14ac:dyDescent="0.15">
      <c r="A83" t="s">
        <v>58</v>
      </c>
      <c r="B83">
        <f>VLOOKUP(A83,'Data entry'!A:B,2,FALSE)</f>
        <v>24</v>
      </c>
      <c r="C83" s="9">
        <v>0.75457522323011705</v>
      </c>
      <c r="D83" s="12">
        <f t="shared" si="3"/>
        <v>24000</v>
      </c>
      <c r="E83" s="9" t="str">
        <f>VLOOKUP(C83,Dashboard!$D$14:$G$26,3,TRUE)</f>
        <v>D</v>
      </c>
      <c r="F83" s="9">
        <f>VLOOKUP(C83,Dashboard!$D$14:$G$26,4,TRUE)</f>
        <v>0.8</v>
      </c>
      <c r="G83" s="12">
        <f t="shared" si="4"/>
        <v>19200.000000000004</v>
      </c>
    </row>
    <row r="84" spans="1:11" x14ac:dyDescent="0.15">
      <c r="A84" t="s">
        <v>226</v>
      </c>
      <c r="B84">
        <f>VLOOKUP(A84,'Data entry'!A:B,2,FALSE)</f>
        <v>35</v>
      </c>
      <c r="C84" s="9">
        <v>0.73917048948782604</v>
      </c>
      <c r="D84" s="12">
        <f t="shared" si="3"/>
        <v>35000</v>
      </c>
      <c r="E84" s="9" t="str">
        <f>VLOOKUP(C84,Dashboard!$D$14:$G$26,3,TRUE)</f>
        <v>D</v>
      </c>
      <c r="F84" s="9">
        <f>VLOOKUP(C84,Dashboard!$D$14:$G$26,4,TRUE)</f>
        <v>0.8</v>
      </c>
      <c r="G84" s="12">
        <f t="shared" si="4"/>
        <v>28000</v>
      </c>
    </row>
    <row r="85" spans="1:11" x14ac:dyDescent="0.15">
      <c r="A85" t="s">
        <v>247</v>
      </c>
      <c r="B85">
        <f>VLOOKUP(A85,'Data entry'!A:B,2,FALSE)</f>
        <v>42966</v>
      </c>
      <c r="C85" s="9">
        <v>0.71182681144475901</v>
      </c>
      <c r="D85" s="12">
        <f t="shared" si="3"/>
        <v>42966000</v>
      </c>
      <c r="E85" s="9" t="str">
        <f>VLOOKUP(C85,Dashboard!$D$14:$G$26,3,TRUE)</f>
        <v>D</v>
      </c>
      <c r="F85" s="9">
        <f>VLOOKUP(C85,Dashboard!$D$14:$G$26,4,TRUE)</f>
        <v>0.8</v>
      </c>
      <c r="G85" s="12">
        <f t="shared" si="4"/>
        <v>34372800</v>
      </c>
    </row>
    <row r="86" spans="1:11" x14ac:dyDescent="0.15">
      <c r="A86" t="s">
        <v>51</v>
      </c>
      <c r="B86">
        <f>VLOOKUP(A86,'Data entry'!A:B,2,FALSE)</f>
        <v>16</v>
      </c>
      <c r="C86" s="9">
        <v>0.71182681144475901</v>
      </c>
      <c r="D86" s="12">
        <f t="shared" si="3"/>
        <v>16000</v>
      </c>
      <c r="E86" s="9" t="str">
        <f>VLOOKUP(C86,Dashboard!$D$14:$G$26,3,TRUE)</f>
        <v>D</v>
      </c>
      <c r="F86" s="9">
        <f>VLOOKUP(C86,Dashboard!$D$14:$G$26,4,TRUE)</f>
        <v>0.8</v>
      </c>
      <c r="G86" s="12">
        <f t="shared" si="4"/>
        <v>12800</v>
      </c>
    </row>
    <row r="87" spans="1:11" x14ac:dyDescent="0.15">
      <c r="A87" t="s">
        <v>100</v>
      </c>
      <c r="B87">
        <f>VLOOKUP(A87,'Data entry'!A:B,2,FALSE)</f>
        <v>1684</v>
      </c>
      <c r="C87" s="9">
        <v>0.69467454069256895</v>
      </c>
      <c r="D87" s="12">
        <f t="shared" si="3"/>
        <v>1684000</v>
      </c>
      <c r="E87" s="9" t="str">
        <f>VLOOKUP(C87,Dashboard!$D$14:$G$26,3,TRUE)</f>
        <v>D</v>
      </c>
      <c r="F87" s="9">
        <f>VLOOKUP(C87,Dashboard!$D$14:$G$26,4,TRUE)</f>
        <v>0.8</v>
      </c>
      <c r="G87" s="12">
        <f t="shared" si="4"/>
        <v>1347200</v>
      </c>
    </row>
    <row r="88" spans="1:11" x14ac:dyDescent="0.15">
      <c r="A88" t="s">
        <v>68</v>
      </c>
      <c r="B88">
        <f>VLOOKUP(A88,'Data entry'!A:B,2,FALSE)</f>
        <v>38</v>
      </c>
      <c r="C88" s="9">
        <v>0.68753254413604503</v>
      </c>
      <c r="D88" s="12">
        <f t="shared" si="3"/>
        <v>38000</v>
      </c>
      <c r="E88" s="9" t="str">
        <f>VLOOKUP(C88,Dashboard!$D$14:$G$26,3,TRUE)</f>
        <v>D</v>
      </c>
      <c r="F88" s="9">
        <f>VLOOKUP(C88,Dashboard!$D$14:$G$26,4,TRUE)</f>
        <v>0.8</v>
      </c>
      <c r="G88" s="12">
        <f t="shared" si="4"/>
        <v>30400.000000000004</v>
      </c>
      <c r="J88" s="9" t="s">
        <v>46</v>
      </c>
      <c r="K88" s="12"/>
    </row>
    <row r="89" spans="1:11" x14ac:dyDescent="0.15">
      <c r="A89" t="s">
        <v>76</v>
      </c>
      <c r="B89">
        <f>VLOOKUP(A89,'Data entry'!A:B,2,FALSE)</f>
        <v>59754</v>
      </c>
      <c r="C89" s="9">
        <v>0.68357721784557701</v>
      </c>
      <c r="D89" s="12">
        <f t="shared" si="3"/>
        <v>59754000</v>
      </c>
      <c r="E89" s="9" t="str">
        <f>VLOOKUP(C89,Dashboard!$D$14:$G$26,3,TRUE)</f>
        <v>D</v>
      </c>
      <c r="F89" s="9">
        <f>VLOOKUP(C89,Dashboard!$D$14:$G$26,4,TRUE)</f>
        <v>0.8</v>
      </c>
      <c r="G89" s="12">
        <f t="shared" si="4"/>
        <v>47803200.000000007</v>
      </c>
    </row>
    <row r="90" spans="1:11" x14ac:dyDescent="0.15">
      <c r="A90" t="s">
        <v>187</v>
      </c>
      <c r="B90">
        <f>VLOOKUP(A90,'Data entry'!A:B,2,FALSE)</f>
        <v>6</v>
      </c>
      <c r="C90" s="9">
        <v>0.66312847314057399</v>
      </c>
      <c r="D90" s="12">
        <f t="shared" si="3"/>
        <v>6000</v>
      </c>
      <c r="E90" s="9" t="str">
        <f>VLOOKUP(C90,Dashboard!$D$14:$G$26,3,TRUE)</f>
        <v>D</v>
      </c>
      <c r="F90" s="9">
        <f>VLOOKUP(C90,Dashboard!$D$14:$G$26,4,TRUE)</f>
        <v>0.8</v>
      </c>
      <c r="G90" s="12">
        <f t="shared" si="4"/>
        <v>4800.0000000000009</v>
      </c>
    </row>
    <row r="91" spans="1:11" x14ac:dyDescent="0.15">
      <c r="A91" t="s">
        <v>175</v>
      </c>
      <c r="B91">
        <f>VLOOKUP(A91,'Data entry'!A:B,2,FALSE)</f>
        <v>381</v>
      </c>
      <c r="C91" s="9">
        <v>0.65293260587453805</v>
      </c>
      <c r="D91" s="12">
        <f t="shared" si="3"/>
        <v>381000</v>
      </c>
      <c r="E91" s="9" t="str">
        <f>VLOOKUP(C91,Dashboard!$D$14:$G$26,3,TRUE)</f>
        <v>D</v>
      </c>
      <c r="F91" s="9">
        <f>VLOOKUP(C91,Dashboard!$D$14:$G$26,4,TRUE)</f>
        <v>0.8</v>
      </c>
      <c r="G91" s="12">
        <f t="shared" si="4"/>
        <v>304800</v>
      </c>
    </row>
    <row r="92" spans="1:11" x14ac:dyDescent="0.15">
      <c r="A92" t="s">
        <v>129</v>
      </c>
      <c r="B92">
        <f>VLOOKUP(A92,'Data entry'!A:B,2,FALSE)</f>
        <v>8653</v>
      </c>
      <c r="C92" s="9">
        <v>0.65077969217896503</v>
      </c>
      <c r="D92" s="12">
        <f t="shared" si="3"/>
        <v>8653000</v>
      </c>
      <c r="E92" s="9" t="str">
        <f>VLOOKUP(C92,Dashboard!$D$14:$G$26,3,TRUE)</f>
        <v>D</v>
      </c>
      <c r="F92" s="9">
        <f>VLOOKUP(C92,Dashboard!$D$14:$G$26,4,TRUE)</f>
        <v>0.8</v>
      </c>
      <c r="G92" s="12">
        <f t="shared" si="4"/>
        <v>6922400.0000000009</v>
      </c>
    </row>
    <row r="93" spans="1:11" x14ac:dyDescent="0.15">
      <c r="A93" t="s">
        <v>216</v>
      </c>
      <c r="B93">
        <f>VLOOKUP(A93,'Data entry'!A:B,2,FALSE)</f>
        <v>13621</v>
      </c>
      <c r="C93" s="9">
        <v>0.64954193345904399</v>
      </c>
      <c r="D93" s="12">
        <f t="shared" si="3"/>
        <v>13621000</v>
      </c>
      <c r="E93" s="9" t="str">
        <f>VLOOKUP(C93,Dashboard!$D$14:$G$26,3,TRUE)</f>
        <v>D</v>
      </c>
      <c r="F93" s="9">
        <f>VLOOKUP(C93,Dashboard!$D$14:$G$26,4,TRUE)</f>
        <v>0.8</v>
      </c>
      <c r="G93" s="12">
        <f t="shared" si="4"/>
        <v>10896800.000000002</v>
      </c>
    </row>
    <row r="94" spans="1:11" x14ac:dyDescent="0.15">
      <c r="A94" t="s">
        <v>105</v>
      </c>
      <c r="B94">
        <f>VLOOKUP(A94,'Data entry'!A:B,2,FALSE)</f>
        <v>24</v>
      </c>
      <c r="C94" s="9">
        <v>0.643532364456741</v>
      </c>
      <c r="D94" s="12">
        <f t="shared" si="3"/>
        <v>24000</v>
      </c>
      <c r="E94" s="9" t="str">
        <f>VLOOKUP(C94,Dashboard!$D$14:$G$26,3,TRUE)</f>
        <v>D</v>
      </c>
      <c r="F94" s="9">
        <f>VLOOKUP(C94,Dashboard!$D$14:$G$26,4,TRUE)</f>
        <v>0.8</v>
      </c>
      <c r="G94" s="12">
        <f t="shared" si="4"/>
        <v>19200.000000000004</v>
      </c>
    </row>
    <row r="95" spans="1:11" x14ac:dyDescent="0.15">
      <c r="A95" t="s">
        <v>217</v>
      </c>
      <c r="B95">
        <f>VLOOKUP(A95,'Data entry'!A:B,2,FALSE)</f>
        <v>2639</v>
      </c>
      <c r="C95" s="9">
        <v>0.64272599677516995</v>
      </c>
      <c r="D95" s="12">
        <f t="shared" si="3"/>
        <v>2639000</v>
      </c>
      <c r="E95" s="9" t="str">
        <f>VLOOKUP(C95,Dashboard!$D$14:$G$26,3,TRUE)</f>
        <v>D</v>
      </c>
      <c r="F95" s="9">
        <f>VLOOKUP(C95,Dashboard!$D$14:$G$26,4,TRUE)</f>
        <v>0.8</v>
      </c>
      <c r="G95" s="12">
        <f t="shared" si="4"/>
        <v>2111200.0000000005</v>
      </c>
    </row>
    <row r="96" spans="1:11" x14ac:dyDescent="0.15">
      <c r="A96" t="s">
        <v>238</v>
      </c>
      <c r="B96">
        <f>VLOOKUP(A96,'Data entry'!A:B,2,FALSE)</f>
        <v>6258</v>
      </c>
      <c r="C96" s="9">
        <v>0.64158436614831704</v>
      </c>
      <c r="D96" s="12">
        <f t="shared" si="3"/>
        <v>6258000</v>
      </c>
      <c r="E96" s="9" t="str">
        <f>VLOOKUP(C96,Dashboard!$D$14:$G$26,3,TRUE)</f>
        <v>D</v>
      </c>
      <c r="F96" s="9">
        <f>VLOOKUP(C96,Dashboard!$D$14:$G$26,4,TRUE)</f>
        <v>0.8</v>
      </c>
      <c r="G96" s="12">
        <f t="shared" si="4"/>
        <v>5006400.0000000009</v>
      </c>
    </row>
    <row r="97" spans="1:11" x14ac:dyDescent="0.15">
      <c r="A97" t="s">
        <v>241</v>
      </c>
      <c r="B97">
        <f>VLOOKUP(A97,'Data entry'!A:B,2,FALSE)</f>
        <v>2951</v>
      </c>
      <c r="C97" s="9">
        <v>0.64121833937764205</v>
      </c>
      <c r="D97" s="12">
        <f t="shared" si="3"/>
        <v>2951000</v>
      </c>
      <c r="E97" s="9" t="str">
        <f>VLOOKUP(C97,Dashboard!$D$14:$G$26,3,TRUE)</f>
        <v>D</v>
      </c>
      <c r="F97" s="9">
        <f>VLOOKUP(C97,Dashboard!$D$14:$G$26,4,TRUE)</f>
        <v>0.8</v>
      </c>
      <c r="G97" s="12">
        <f t="shared" si="4"/>
        <v>2360800</v>
      </c>
    </row>
    <row r="98" spans="1:11" x14ac:dyDescent="0.15">
      <c r="A98" t="s">
        <v>90</v>
      </c>
      <c r="B98">
        <f>VLOOKUP(A98,'Data entry'!A:B,2,FALSE)</f>
        <v>6805</v>
      </c>
      <c r="C98" s="9">
        <v>0.63385071472030097</v>
      </c>
      <c r="D98" s="12">
        <f t="shared" si="3"/>
        <v>6805000</v>
      </c>
      <c r="E98" s="9" t="str">
        <f>VLOOKUP(C98,Dashboard!$D$14:$G$26,3,TRUE)</f>
        <v>D</v>
      </c>
      <c r="F98" s="9">
        <f>VLOOKUP(C98,Dashboard!$D$14:$G$26,4,TRUE)</f>
        <v>0.8</v>
      </c>
      <c r="G98" s="12">
        <f t="shared" si="4"/>
        <v>5444000</v>
      </c>
    </row>
    <row r="99" spans="1:11" x14ac:dyDescent="0.15">
      <c r="A99" t="s">
        <v>131</v>
      </c>
      <c r="B99">
        <f>VLOOKUP(A99,'Data entry'!A:B,2,FALSE)</f>
        <v>231</v>
      </c>
      <c r="C99" s="9">
        <v>0.62604180088749595</v>
      </c>
      <c r="D99" s="12">
        <f t="shared" si="3"/>
        <v>231000</v>
      </c>
      <c r="E99" s="9" t="str">
        <f>VLOOKUP(C99,Dashboard!$D$14:$G$26,3,TRUE)</f>
        <v>D</v>
      </c>
      <c r="F99" s="9">
        <f>VLOOKUP(C99,Dashboard!$D$14:$G$26,4,TRUE)</f>
        <v>0.8</v>
      </c>
      <c r="G99" s="12">
        <f t="shared" si="4"/>
        <v>184800</v>
      </c>
    </row>
    <row r="100" spans="1:11" x14ac:dyDescent="0.15">
      <c r="A100" t="s">
        <v>56</v>
      </c>
      <c r="B100">
        <f>VLOOKUP(A100,'Data entry'!A:B,2,FALSE)</f>
        <v>6724</v>
      </c>
      <c r="C100" s="9">
        <v>0.61925781708406302</v>
      </c>
      <c r="D100" s="12">
        <f t="shared" si="3"/>
        <v>6724000</v>
      </c>
      <c r="E100" s="9" t="str">
        <f>VLOOKUP(C100,Dashboard!$D$14:$G$26,3,TRUE)</f>
        <v>D</v>
      </c>
      <c r="F100" s="9">
        <f>VLOOKUP(C100,Dashboard!$D$14:$G$26,4,TRUE)</f>
        <v>0.8</v>
      </c>
      <c r="G100" s="12">
        <f t="shared" si="4"/>
        <v>5379200.0000000009</v>
      </c>
    </row>
    <row r="101" spans="1:11" x14ac:dyDescent="0.15">
      <c r="A101" t="s">
        <v>91</v>
      </c>
      <c r="B101">
        <f>VLOOKUP(A101,'Data entry'!A:B,2,FALSE)</f>
        <v>282232</v>
      </c>
      <c r="C101" s="9">
        <v>0.61902097861223904</v>
      </c>
      <c r="D101" s="12">
        <f t="shared" si="3"/>
        <v>282232000</v>
      </c>
      <c r="E101" s="9" t="str">
        <f>VLOOKUP(C101,Dashboard!$D$14:$G$26,3,TRUE)</f>
        <v>D</v>
      </c>
      <c r="F101" s="9">
        <f>VLOOKUP(C101,Dashboard!$D$14:$G$26,4,TRUE)</f>
        <v>0.8</v>
      </c>
      <c r="G101" s="12">
        <f t="shared" si="4"/>
        <v>225785600</v>
      </c>
      <c r="J101" s="9" t="s">
        <v>46</v>
      </c>
      <c r="K101" s="12"/>
    </row>
    <row r="102" spans="1:11" x14ac:dyDescent="0.15">
      <c r="A102" t="s">
        <v>96</v>
      </c>
      <c r="B102">
        <f>VLOOKUP(A102,'Data entry'!A:B,2,FALSE)</f>
        <v>1132</v>
      </c>
      <c r="C102" s="9">
        <v>0.61816523741094997</v>
      </c>
      <c r="D102" s="12">
        <f t="shared" si="3"/>
        <v>1132000</v>
      </c>
      <c r="E102" s="9" t="str">
        <f>VLOOKUP(C102,Dashboard!$D$14:$G$26,3,TRUE)</f>
        <v>D</v>
      </c>
      <c r="F102" s="9">
        <f>VLOOKUP(C102,Dashboard!$D$14:$G$26,4,TRUE)</f>
        <v>0.8</v>
      </c>
      <c r="G102" s="12">
        <f t="shared" si="4"/>
        <v>905600</v>
      </c>
    </row>
    <row r="103" spans="1:11" x14ac:dyDescent="0.15">
      <c r="A103" t="s">
        <v>263</v>
      </c>
      <c r="B103">
        <f>VLOOKUP(A103,'Data entry'!A:B,2,FALSE)</f>
        <v>223</v>
      </c>
      <c r="C103" s="9">
        <v>0.61397621418682602</v>
      </c>
      <c r="D103" s="12">
        <f t="shared" si="3"/>
        <v>223000</v>
      </c>
      <c r="E103" s="9" t="str">
        <f>VLOOKUP(C103,Dashboard!$D$14:$G$26,3,TRUE)</f>
        <v>D</v>
      </c>
      <c r="F103" s="9">
        <f>VLOOKUP(C103,Dashboard!$D$14:$G$26,4,TRUE)</f>
        <v>0.8</v>
      </c>
      <c r="G103" s="12">
        <f t="shared" si="4"/>
        <v>178400</v>
      </c>
      <c r="J103" s="9" t="s">
        <v>46</v>
      </c>
      <c r="K103" s="12"/>
    </row>
    <row r="104" spans="1:11" x14ac:dyDescent="0.15">
      <c r="A104" t="s">
        <v>271</v>
      </c>
      <c r="B104">
        <f>VLOOKUP(A104,'Data entry'!A:B,2,FALSE)</f>
        <v>5264</v>
      </c>
      <c r="C104" s="9">
        <v>0.60498079854343401</v>
      </c>
      <c r="D104" s="12">
        <f t="shared" si="3"/>
        <v>5264000</v>
      </c>
      <c r="E104" s="9" t="str">
        <f>VLOOKUP(C104,Dashboard!$D$14:$G$26,3,TRUE)</f>
        <v>D</v>
      </c>
      <c r="F104" s="9">
        <f>VLOOKUP(C104,Dashboard!$D$14:$G$26,4,TRUE)</f>
        <v>0.8</v>
      </c>
      <c r="G104" s="12">
        <f t="shared" si="4"/>
        <v>4211200</v>
      </c>
    </row>
    <row r="105" spans="1:11" x14ac:dyDescent="0.15">
      <c r="A105" t="s">
        <v>112</v>
      </c>
      <c r="B105">
        <f>VLOOKUP(A105,'Data entry'!A:B,2,FALSE)</f>
        <v>1298</v>
      </c>
      <c r="C105" s="9">
        <v>0.60283879612088198</v>
      </c>
      <c r="D105" s="12">
        <f t="shared" si="3"/>
        <v>1298000</v>
      </c>
      <c r="E105" s="9" t="str">
        <f>VLOOKUP(C105,Dashboard!$D$14:$G$26,3,TRUE)</f>
        <v>D</v>
      </c>
      <c r="F105" s="9">
        <f>VLOOKUP(C105,Dashboard!$D$14:$G$26,4,TRUE)</f>
        <v>0.8</v>
      </c>
      <c r="G105" s="12">
        <f t="shared" si="4"/>
        <v>1038400.0000000001</v>
      </c>
    </row>
    <row r="106" spans="1:11" x14ac:dyDescent="0.15">
      <c r="A106" t="s">
        <v>104</v>
      </c>
      <c r="B106">
        <f>VLOOKUP(A106,'Data entry'!A:B,2,FALSE)</f>
        <v>16</v>
      </c>
      <c r="C106" s="9">
        <v>0.59657160183504998</v>
      </c>
      <c r="D106" s="12">
        <f t="shared" si="3"/>
        <v>16000</v>
      </c>
      <c r="E106" s="9" t="str">
        <f>VLOOKUP(C106,Dashboard!$D$14:$G$26,3,TRUE)</f>
        <v>C</v>
      </c>
      <c r="F106" s="9">
        <f>VLOOKUP(C106,Dashboard!$D$14:$G$26,4,TRUE)</f>
        <v>0.6</v>
      </c>
      <c r="G106" s="12">
        <f t="shared" si="4"/>
        <v>9600</v>
      </c>
    </row>
    <row r="107" spans="1:11" x14ac:dyDescent="0.15">
      <c r="A107" t="s">
        <v>228</v>
      </c>
      <c r="B107">
        <f>VLOOKUP(A107,'Data entry'!A:B,2,FALSE)</f>
        <v>35</v>
      </c>
      <c r="C107" s="9">
        <v>0.58905279194867</v>
      </c>
      <c r="D107" s="12">
        <f t="shared" si="3"/>
        <v>35000</v>
      </c>
      <c r="E107" s="9" t="str">
        <f>VLOOKUP(C107,Dashboard!$D$14:$G$26,3,TRUE)</f>
        <v>C</v>
      </c>
      <c r="F107" s="9">
        <f>VLOOKUP(C107,Dashboard!$D$14:$G$26,4,TRUE)</f>
        <v>0.6</v>
      </c>
      <c r="G107" s="12">
        <f t="shared" si="4"/>
        <v>21000</v>
      </c>
    </row>
    <row r="108" spans="1:11" x14ac:dyDescent="0.15">
      <c r="A108" t="s">
        <v>159</v>
      </c>
      <c r="B108">
        <f>VLOOKUP(A108,'Data entry'!A:B,2,FALSE)</f>
        <v>1192</v>
      </c>
      <c r="C108" s="9">
        <v>0.58510005032766399</v>
      </c>
      <c r="D108" s="12">
        <f t="shared" si="3"/>
        <v>1192000</v>
      </c>
      <c r="E108" s="9" t="str">
        <f>VLOOKUP(C108,Dashboard!$D$14:$G$26,3,TRUE)</f>
        <v>C</v>
      </c>
      <c r="F108" s="9">
        <f>VLOOKUP(C108,Dashboard!$D$14:$G$26,4,TRUE)</f>
        <v>0.6</v>
      </c>
      <c r="G108" s="12">
        <f t="shared" si="4"/>
        <v>715199.99999999988</v>
      </c>
    </row>
    <row r="109" spans="1:11" x14ac:dyDescent="0.15">
      <c r="A109" t="s">
        <v>236</v>
      </c>
      <c r="B109">
        <f>VLOOKUP(A109,'Data entry'!A:B,2,FALSE)</f>
        <v>28</v>
      </c>
      <c r="C109" s="9">
        <v>0.58387790713311905</v>
      </c>
      <c r="D109" s="12">
        <f t="shared" si="3"/>
        <v>28000</v>
      </c>
      <c r="E109" s="9" t="str">
        <f>VLOOKUP(C109,Dashboard!$D$14:$G$26,3,TRUE)</f>
        <v>C</v>
      </c>
      <c r="F109" s="9">
        <f>VLOOKUP(C109,Dashboard!$D$14:$G$26,4,TRUE)</f>
        <v>0.6</v>
      </c>
      <c r="G109" s="12">
        <f t="shared" si="4"/>
        <v>16800</v>
      </c>
      <c r="J109" s="9" t="s">
        <v>46</v>
      </c>
      <c r="K109" s="12"/>
    </row>
    <row r="110" spans="1:11" x14ac:dyDescent="0.15">
      <c r="A110" t="s">
        <v>240</v>
      </c>
      <c r="B110">
        <f>VLOOKUP(A110,'Data entry'!A:B,2,FALSE)</f>
        <v>3184</v>
      </c>
      <c r="C110" s="9">
        <v>0.56797328367233302</v>
      </c>
      <c r="D110" s="12">
        <f t="shared" si="3"/>
        <v>3184000</v>
      </c>
      <c r="E110" s="9" t="str">
        <f>VLOOKUP(C110,Dashboard!$D$14:$G$26,3,TRUE)</f>
        <v>C</v>
      </c>
      <c r="F110" s="9">
        <f>VLOOKUP(C110,Dashboard!$D$14:$G$26,4,TRUE)</f>
        <v>0.6</v>
      </c>
      <c r="G110" s="12">
        <f t="shared" si="4"/>
        <v>1910399.9999999998</v>
      </c>
    </row>
    <row r="111" spans="1:11" x14ac:dyDescent="0.15">
      <c r="A111" t="s">
        <v>209</v>
      </c>
      <c r="B111">
        <f>VLOOKUP(A111,'Data entry'!A:B,2,FALSE)</f>
        <v>746</v>
      </c>
      <c r="C111" s="9">
        <v>0.565457675192092</v>
      </c>
      <c r="D111" s="12">
        <f t="shared" si="3"/>
        <v>746000</v>
      </c>
      <c r="E111" s="9" t="str">
        <f>VLOOKUP(C111,Dashboard!$D$14:$G$26,3,TRUE)</f>
        <v>C</v>
      </c>
      <c r="F111" s="9">
        <f>VLOOKUP(C111,Dashboard!$D$14:$G$26,4,TRUE)</f>
        <v>0.6</v>
      </c>
      <c r="G111" s="12">
        <f t="shared" si="4"/>
        <v>447599.99999999994</v>
      </c>
    </row>
    <row r="112" spans="1:11" x14ac:dyDescent="0.15">
      <c r="A112" t="s">
        <v>52</v>
      </c>
      <c r="B112">
        <f>VLOOKUP(A112,'Data entry'!A:B,2,FALSE)</f>
        <v>152</v>
      </c>
      <c r="C112" s="9">
        <v>0.56023378586570904</v>
      </c>
      <c r="D112" s="12">
        <f t="shared" si="3"/>
        <v>152000</v>
      </c>
      <c r="E112" s="9" t="str">
        <f>VLOOKUP(C112,Dashboard!$D$14:$G$26,3,TRUE)</f>
        <v>C</v>
      </c>
      <c r="F112" s="9">
        <f>VLOOKUP(C112,Dashboard!$D$14:$G$26,4,TRUE)</f>
        <v>0.6</v>
      </c>
      <c r="G112" s="12">
        <f t="shared" si="4"/>
        <v>91200</v>
      </c>
    </row>
    <row r="113" spans="1:11" x14ac:dyDescent="0.15">
      <c r="A113" t="s">
        <v>162</v>
      </c>
      <c r="B113">
        <f>VLOOKUP(A113,'Data entry'!A:B,2,FALSE)</f>
        <v>1270</v>
      </c>
      <c r="C113" s="9">
        <v>0.54712113649845195</v>
      </c>
      <c r="D113" s="12">
        <f t="shared" si="3"/>
        <v>1270000</v>
      </c>
      <c r="E113" s="9" t="str">
        <f>VLOOKUP(C113,Dashboard!$D$14:$G$26,3,TRUE)</f>
        <v>C</v>
      </c>
      <c r="F113" s="9">
        <f>VLOOKUP(C113,Dashboard!$D$14:$G$26,4,TRUE)</f>
        <v>0.6</v>
      </c>
      <c r="G113" s="12">
        <f t="shared" si="4"/>
        <v>762000</v>
      </c>
    </row>
    <row r="114" spans="1:11" x14ac:dyDescent="0.15">
      <c r="A114" t="s">
        <v>213</v>
      </c>
      <c r="B114">
        <f>VLOOKUP(A114,'Data entry'!A:B,2,FALSE)</f>
        <v>3272</v>
      </c>
      <c r="C114" s="9">
        <v>0.536642630407414</v>
      </c>
      <c r="D114" s="12">
        <f t="shared" si="3"/>
        <v>3272000</v>
      </c>
      <c r="E114" s="9" t="str">
        <f>VLOOKUP(C114,Dashboard!$D$14:$G$26,3,TRUE)</f>
        <v>C</v>
      </c>
      <c r="F114" s="9">
        <f>VLOOKUP(C114,Dashboard!$D$14:$G$26,4,TRUE)</f>
        <v>0.6</v>
      </c>
      <c r="G114" s="12">
        <f t="shared" si="4"/>
        <v>1963199.9999999998</v>
      </c>
    </row>
    <row r="115" spans="1:11" x14ac:dyDescent="0.15">
      <c r="A115" t="s">
        <v>133</v>
      </c>
      <c r="B115">
        <f>VLOOKUP(A115,'Data entry'!A:B,2,FALSE)</f>
        <v>212</v>
      </c>
      <c r="C115" s="9">
        <v>0.53550144080114703</v>
      </c>
      <c r="D115" s="12">
        <f t="shared" si="3"/>
        <v>212000</v>
      </c>
      <c r="E115" s="9" t="str">
        <f>VLOOKUP(C115,Dashboard!$D$14:$G$26,3,TRUE)</f>
        <v>C</v>
      </c>
      <c r="F115" s="9">
        <f>VLOOKUP(C115,Dashboard!$D$14:$G$26,4,TRUE)</f>
        <v>0.6</v>
      </c>
      <c r="G115" s="12">
        <f t="shared" si="4"/>
        <v>127199.99999999999</v>
      </c>
    </row>
    <row r="116" spans="1:11" x14ac:dyDescent="0.15">
      <c r="A116" t="s">
        <v>107</v>
      </c>
      <c r="B116">
        <f>VLOOKUP(A116,'Data entry'!A:B,2,FALSE)</f>
        <v>2643</v>
      </c>
      <c r="C116" s="9">
        <v>0.53482097387313798</v>
      </c>
      <c r="D116" s="12">
        <f t="shared" si="3"/>
        <v>2643000</v>
      </c>
      <c r="E116" s="9" t="str">
        <f>VLOOKUP(C116,Dashboard!$D$14:$G$26,3,TRUE)</f>
        <v>C</v>
      </c>
      <c r="F116" s="9">
        <f>VLOOKUP(C116,Dashboard!$D$14:$G$26,4,TRUE)</f>
        <v>0.6</v>
      </c>
      <c r="G116" s="12">
        <f t="shared" si="4"/>
        <v>1585800</v>
      </c>
    </row>
    <row r="117" spans="1:11" x14ac:dyDescent="0.15">
      <c r="A117" t="s">
        <v>101</v>
      </c>
      <c r="B117">
        <f>VLOOKUP(A117,'Data entry'!A:B,2,FALSE)</f>
        <v>7768</v>
      </c>
      <c r="C117" s="9">
        <v>0.53114661477052705</v>
      </c>
      <c r="D117" s="12">
        <f t="shared" si="3"/>
        <v>7768000</v>
      </c>
      <c r="E117" s="9" t="str">
        <f>VLOOKUP(C117,Dashboard!$D$14:$G$26,3,TRUE)</f>
        <v>C</v>
      </c>
      <c r="F117" s="9">
        <f>VLOOKUP(C117,Dashboard!$D$14:$G$26,4,TRUE)</f>
        <v>0.6</v>
      </c>
      <c r="G117" s="12">
        <f t="shared" si="4"/>
        <v>4660800</v>
      </c>
      <c r="J117" s="9" t="s">
        <v>46</v>
      </c>
      <c r="K117" s="12"/>
    </row>
    <row r="118" spans="1:11" x14ac:dyDescent="0.15">
      <c r="A118" t="s">
        <v>173</v>
      </c>
      <c r="B118">
        <f>VLOOKUP(A118,'Data entry'!A:B,2,FALSE)</f>
        <v>67</v>
      </c>
      <c r="C118" s="9">
        <v>0.53036957524852302</v>
      </c>
      <c r="D118" s="12">
        <f t="shared" si="3"/>
        <v>67000</v>
      </c>
      <c r="E118" s="9" t="str">
        <f>VLOOKUP(C118,Dashboard!$D$14:$G$26,3,TRUE)</f>
        <v>C</v>
      </c>
      <c r="F118" s="9">
        <f>VLOOKUP(C118,Dashboard!$D$14:$G$26,4,TRUE)</f>
        <v>0.6</v>
      </c>
      <c r="G118" s="12">
        <f t="shared" si="4"/>
        <v>40199.999999999993</v>
      </c>
    </row>
    <row r="119" spans="1:11" x14ac:dyDescent="0.15">
      <c r="A119" t="s">
        <v>151</v>
      </c>
      <c r="B119">
        <f>VLOOKUP(A119,'Data entry'!A:B,2,FALSE)</f>
        <v>129</v>
      </c>
      <c r="C119" s="9">
        <v>0.52812960246894003</v>
      </c>
      <c r="D119" s="12">
        <f t="shared" si="3"/>
        <v>129000</v>
      </c>
      <c r="E119" s="9" t="str">
        <f>VLOOKUP(C119,Dashboard!$D$14:$G$26,3,TRUE)</f>
        <v>C</v>
      </c>
      <c r="F119" s="9">
        <f>VLOOKUP(C119,Dashboard!$D$14:$G$26,4,TRUE)</f>
        <v>0.6</v>
      </c>
      <c r="G119" s="12">
        <f t="shared" si="4"/>
        <v>77399.999999999985</v>
      </c>
    </row>
    <row r="120" spans="1:11" x14ac:dyDescent="0.15">
      <c r="A120" t="s">
        <v>191</v>
      </c>
      <c r="B120">
        <f>VLOOKUP(A120,'Data entry'!A:B,2,FALSE)</f>
        <v>268</v>
      </c>
      <c r="C120" s="9">
        <v>0.52735301359755604</v>
      </c>
      <c r="D120" s="12">
        <f t="shared" si="3"/>
        <v>268000</v>
      </c>
      <c r="E120" s="9" t="str">
        <f>VLOOKUP(C120,Dashboard!$D$14:$G$26,3,TRUE)</f>
        <v>C</v>
      </c>
      <c r="F120" s="9">
        <f>VLOOKUP(C120,Dashboard!$D$14:$G$26,4,TRUE)</f>
        <v>0.6</v>
      </c>
      <c r="G120" s="12">
        <f t="shared" si="4"/>
        <v>160799.99999999997</v>
      </c>
    </row>
    <row r="121" spans="1:11" x14ac:dyDescent="0.15">
      <c r="A121" t="s">
        <v>206</v>
      </c>
      <c r="B121">
        <f>VLOOKUP(A121,'Data entry'!A:B,2,FALSE)</f>
        <v>1336</v>
      </c>
      <c r="C121" s="9">
        <v>0.52026340493300105</v>
      </c>
      <c r="D121" s="12">
        <f t="shared" si="3"/>
        <v>1336000</v>
      </c>
      <c r="E121" s="9" t="str">
        <f>VLOOKUP(C121,Dashboard!$D$14:$G$26,3,TRUE)</f>
        <v>C</v>
      </c>
      <c r="F121" s="9">
        <f>VLOOKUP(C121,Dashboard!$D$14:$G$26,4,TRUE)</f>
        <v>0.6</v>
      </c>
      <c r="G121" s="12">
        <f t="shared" si="4"/>
        <v>801600</v>
      </c>
      <c r="J121" s="9" t="s">
        <v>46</v>
      </c>
      <c r="K121" s="12"/>
    </row>
    <row r="122" spans="1:11" x14ac:dyDescent="0.15">
      <c r="A122" t="s">
        <v>255</v>
      </c>
      <c r="B122">
        <f>VLOOKUP(A122,'Data entry'!A:B,2,FALSE)</f>
        <v>16520</v>
      </c>
      <c r="C122" s="9">
        <v>0.51672551344429096</v>
      </c>
      <c r="D122" s="12">
        <f t="shared" si="3"/>
        <v>16520000</v>
      </c>
      <c r="E122" s="9" t="str">
        <f>VLOOKUP(C122,Dashboard!$D$14:$G$26,3,TRUE)</f>
        <v>C</v>
      </c>
      <c r="F122" s="9">
        <f>VLOOKUP(C122,Dashboard!$D$14:$G$26,4,TRUE)</f>
        <v>0.6</v>
      </c>
      <c r="G122" s="12">
        <f t="shared" si="4"/>
        <v>9912000</v>
      </c>
    </row>
    <row r="123" spans="1:11" x14ac:dyDescent="0.15">
      <c r="A123" t="s">
        <v>218</v>
      </c>
      <c r="B123">
        <f>VLOOKUP(A123,'Data entry'!A:B,2,FALSE)</f>
        <v>254</v>
      </c>
      <c r="C123" s="9">
        <v>0.51140154335821897</v>
      </c>
      <c r="D123" s="12">
        <f t="shared" si="3"/>
        <v>254000</v>
      </c>
      <c r="E123" s="9" t="str">
        <f>VLOOKUP(C123,Dashboard!$D$14:$G$26,3,TRUE)</f>
        <v>C</v>
      </c>
      <c r="F123" s="9">
        <f>VLOOKUP(C123,Dashboard!$D$14:$G$26,4,TRUE)</f>
        <v>0.6</v>
      </c>
      <c r="G123" s="12">
        <f t="shared" si="4"/>
        <v>152400</v>
      </c>
    </row>
    <row r="124" spans="1:11" x14ac:dyDescent="0.15">
      <c r="A124" t="s">
        <v>284</v>
      </c>
      <c r="B124">
        <f>VLOOKUP(A124,'Data entry'!A:B,2,FALSE)</f>
        <v>670</v>
      </c>
      <c r="C124" s="9">
        <v>0.51124316453933705</v>
      </c>
      <c r="D124" s="12">
        <f t="shared" si="3"/>
        <v>670000</v>
      </c>
      <c r="E124" s="9" t="str">
        <f>VLOOKUP(C124,Dashboard!$D$14:$G$26,3,TRUE)</f>
        <v>C</v>
      </c>
      <c r="F124" s="9">
        <f>VLOOKUP(C124,Dashboard!$D$14:$G$26,4,TRUE)</f>
        <v>0.6</v>
      </c>
      <c r="G124" s="12">
        <f t="shared" si="4"/>
        <v>402000</v>
      </c>
    </row>
    <row r="125" spans="1:11" x14ac:dyDescent="0.15">
      <c r="A125" t="s">
        <v>97</v>
      </c>
      <c r="B125">
        <f>VLOOKUP(A125,'Data entry'!A:B,2,FALSE)</f>
        <v>4460</v>
      </c>
      <c r="C125" s="9">
        <v>0.50361964898645095</v>
      </c>
      <c r="D125" s="12">
        <f t="shared" si="3"/>
        <v>4460000</v>
      </c>
      <c r="E125" s="9" t="str">
        <f>VLOOKUP(C125,Dashboard!$D$14:$G$26,3,TRUE)</f>
        <v>C</v>
      </c>
      <c r="F125" s="9">
        <f>VLOOKUP(C125,Dashboard!$D$14:$G$26,4,TRUE)</f>
        <v>0.6</v>
      </c>
      <c r="G125" s="12">
        <f t="shared" si="4"/>
        <v>2676000</v>
      </c>
    </row>
    <row r="126" spans="1:11" x14ac:dyDescent="0.15">
      <c r="A126" t="s">
        <v>168</v>
      </c>
      <c r="B126">
        <f>VLOOKUP(A126,'Data entry'!A:B,2,FALSE)</f>
        <v>2529</v>
      </c>
      <c r="C126" s="9">
        <v>0.49918360720872901</v>
      </c>
      <c r="D126" s="12">
        <f t="shared" si="3"/>
        <v>2529000</v>
      </c>
      <c r="E126" s="9" t="str">
        <f>VLOOKUP(C126,Dashboard!$D$14:$G$26,3,TRUE)</f>
        <v>C</v>
      </c>
      <c r="F126" s="9">
        <f>VLOOKUP(C126,Dashboard!$D$14:$G$26,4,TRUE)</f>
        <v>0.6</v>
      </c>
      <c r="G126" s="12">
        <f t="shared" si="4"/>
        <v>1517399.9999999998</v>
      </c>
    </row>
    <row r="127" spans="1:11" x14ac:dyDescent="0.15">
      <c r="A127" t="s">
        <v>63</v>
      </c>
      <c r="B127">
        <f>VLOOKUP(A127,'Data entry'!A:B,2,FALSE)</f>
        <v>775</v>
      </c>
      <c r="C127" s="9">
        <v>0.49765348592971298</v>
      </c>
      <c r="D127" s="12">
        <f t="shared" si="3"/>
        <v>775000</v>
      </c>
      <c r="E127" s="9" t="str">
        <f>VLOOKUP(C127,Dashboard!$D$14:$G$26,3,TRUE)</f>
        <v>C</v>
      </c>
      <c r="F127" s="9">
        <f>VLOOKUP(C127,Dashboard!$D$14:$G$26,4,TRUE)</f>
        <v>0.6</v>
      </c>
      <c r="G127" s="12">
        <f t="shared" si="4"/>
        <v>465000</v>
      </c>
    </row>
    <row r="128" spans="1:11" x14ac:dyDescent="0.15">
      <c r="A128" t="s">
        <v>210</v>
      </c>
      <c r="B128">
        <f>VLOOKUP(A128,'Data entry'!A:B,2,FALSE)</f>
        <v>431</v>
      </c>
      <c r="C128" s="9">
        <v>0.49747046828269997</v>
      </c>
      <c r="D128" s="12">
        <f t="shared" si="3"/>
        <v>431000</v>
      </c>
      <c r="E128" s="9" t="str">
        <f>VLOOKUP(C128,Dashboard!$D$14:$G$26,3,TRUE)</f>
        <v>C</v>
      </c>
      <c r="F128" s="9">
        <f>VLOOKUP(C128,Dashboard!$D$14:$G$26,4,TRUE)</f>
        <v>0.6</v>
      </c>
      <c r="G128" s="12">
        <f t="shared" si="4"/>
        <v>258599.99999999997</v>
      </c>
    </row>
    <row r="129" spans="1:11" x14ac:dyDescent="0.15">
      <c r="A129" t="s">
        <v>137</v>
      </c>
      <c r="B129">
        <f>VLOOKUP(A129,'Data entry'!A:B,2,FALSE)</f>
        <v>41</v>
      </c>
      <c r="C129" s="9">
        <v>0.49650214822809702</v>
      </c>
      <c r="D129" s="12">
        <f t="shared" si="3"/>
        <v>41000</v>
      </c>
      <c r="E129" s="9" t="str">
        <f>VLOOKUP(C129,Dashboard!$D$14:$G$26,3,TRUE)</f>
        <v>C</v>
      </c>
      <c r="F129" s="9">
        <f>VLOOKUP(C129,Dashboard!$D$14:$G$26,4,TRUE)</f>
        <v>0.6</v>
      </c>
      <c r="G129" s="12">
        <f t="shared" si="4"/>
        <v>24599.999999999996</v>
      </c>
    </row>
    <row r="130" spans="1:11" x14ac:dyDescent="0.15">
      <c r="A130" t="s">
        <v>83</v>
      </c>
      <c r="B130">
        <f>VLOOKUP(A130,'Data entry'!A:B,2,FALSE)</f>
        <v>47</v>
      </c>
      <c r="C130" s="9">
        <v>0.495681142408475</v>
      </c>
      <c r="D130" s="12">
        <f t="shared" si="3"/>
        <v>47000</v>
      </c>
      <c r="E130" s="9" t="str">
        <f>VLOOKUP(C130,Dashboard!$D$14:$G$26,3,TRUE)</f>
        <v>C</v>
      </c>
      <c r="F130" s="9">
        <f>VLOOKUP(C130,Dashboard!$D$14:$G$26,4,TRUE)</f>
        <v>0.6</v>
      </c>
      <c r="G130" s="12">
        <f t="shared" si="4"/>
        <v>28200</v>
      </c>
    </row>
    <row r="131" spans="1:11" x14ac:dyDescent="0.15">
      <c r="A131" t="s">
        <v>88</v>
      </c>
      <c r="B131">
        <f>VLOOKUP(A131,'Data entry'!A:B,2,FALSE)</f>
        <v>68</v>
      </c>
      <c r="C131" s="9">
        <v>0.49277023165174</v>
      </c>
      <c r="D131" s="12">
        <f t="shared" si="3"/>
        <v>68000</v>
      </c>
      <c r="E131" s="9" t="str">
        <f>VLOOKUP(C131,Dashboard!$D$14:$G$26,3,TRUE)</f>
        <v>C</v>
      </c>
      <c r="F131" s="9">
        <f>VLOOKUP(C131,Dashboard!$D$14:$G$26,4,TRUE)</f>
        <v>0.6</v>
      </c>
      <c r="G131" s="12">
        <f t="shared" si="4"/>
        <v>40800</v>
      </c>
    </row>
    <row r="132" spans="1:11" x14ac:dyDescent="0.15">
      <c r="A132" t="s">
        <v>140</v>
      </c>
      <c r="B132">
        <f>VLOOKUP(A132,'Data entry'!A:B,2,FALSE)</f>
        <v>5723</v>
      </c>
      <c r="C132" s="9">
        <v>0.49092788244728702</v>
      </c>
      <c r="D132" s="12">
        <f t="shared" si="3"/>
        <v>5723000</v>
      </c>
      <c r="E132" s="9" t="str">
        <f>VLOOKUP(C132,Dashboard!$D$14:$G$26,3,TRUE)</f>
        <v>C</v>
      </c>
      <c r="F132" s="9">
        <f>VLOOKUP(C132,Dashboard!$D$14:$G$26,4,TRUE)</f>
        <v>0.6</v>
      </c>
      <c r="G132" s="12">
        <f t="shared" si="4"/>
        <v>3433799.9999999995</v>
      </c>
      <c r="J132" s="9" t="s">
        <v>46</v>
      </c>
      <c r="K132" s="12"/>
    </row>
    <row r="133" spans="1:11" x14ac:dyDescent="0.15">
      <c r="A133" t="s">
        <v>179</v>
      </c>
      <c r="B133">
        <f>VLOOKUP(A133,'Data entry'!A:B,2,FALSE)</f>
        <v>179</v>
      </c>
      <c r="C133" s="9">
        <v>0.48960303434350799</v>
      </c>
      <c r="D133" s="12">
        <f t="shared" si="3"/>
        <v>179000</v>
      </c>
      <c r="E133" s="9" t="str">
        <f>VLOOKUP(C133,Dashboard!$D$14:$G$26,3,TRUE)</f>
        <v>C</v>
      </c>
      <c r="F133" s="9">
        <f>VLOOKUP(C133,Dashboard!$D$14:$G$26,4,TRUE)</f>
        <v>0.6</v>
      </c>
      <c r="G133" s="12">
        <f t="shared" si="4"/>
        <v>107399.99999999999</v>
      </c>
    </row>
    <row r="134" spans="1:11" x14ac:dyDescent="0.15">
      <c r="A134" t="s">
        <v>163</v>
      </c>
      <c r="B134">
        <f>VLOOKUP(A134,'Data entry'!A:B,2,FALSE)</f>
        <v>1670</v>
      </c>
      <c r="C134" s="9">
        <v>0.487413519027452</v>
      </c>
      <c r="D134" s="12">
        <f t="shared" si="3"/>
        <v>1670000</v>
      </c>
      <c r="E134" s="9" t="str">
        <f>VLOOKUP(C134,Dashboard!$D$14:$G$26,3,TRUE)</f>
        <v>C</v>
      </c>
      <c r="F134" s="9">
        <f>VLOOKUP(C134,Dashboard!$D$14:$G$26,4,TRUE)</f>
        <v>0.6</v>
      </c>
      <c r="G134" s="12">
        <f t="shared" si="4"/>
        <v>1002000</v>
      </c>
    </row>
    <row r="135" spans="1:11" x14ac:dyDescent="0.15">
      <c r="A135" t="s">
        <v>244</v>
      </c>
      <c r="B135">
        <f>VLOOKUP(A135,'Data entry'!A:B,2,FALSE)</f>
        <v>12239</v>
      </c>
      <c r="C135" s="9">
        <v>0.48198638082157302</v>
      </c>
      <c r="D135" s="12">
        <f t="shared" si="3"/>
        <v>12239000</v>
      </c>
      <c r="E135" s="9" t="str">
        <f>VLOOKUP(C135,Dashboard!$D$14:$G$26,3,TRUE)</f>
        <v>C</v>
      </c>
      <c r="F135" s="9">
        <f>VLOOKUP(C135,Dashboard!$D$14:$G$26,4,TRUE)</f>
        <v>0.6</v>
      </c>
      <c r="G135" s="12">
        <f t="shared" si="4"/>
        <v>7343400</v>
      </c>
    </row>
    <row r="136" spans="1:11" x14ac:dyDescent="0.15">
      <c r="A136" t="s">
        <v>123</v>
      </c>
      <c r="B136">
        <f>VLOOKUP(A136,'Data entry'!A:B,2,FALSE)</f>
        <v>189</v>
      </c>
      <c r="C136" s="9">
        <v>0.48063528723990401</v>
      </c>
      <c r="D136" s="12">
        <f t="shared" si="3"/>
        <v>189000</v>
      </c>
      <c r="E136" s="9" t="str">
        <f>VLOOKUP(C136,Dashboard!$D$14:$G$26,3,TRUE)</f>
        <v>C</v>
      </c>
      <c r="F136" s="9">
        <f>VLOOKUP(C136,Dashboard!$D$14:$G$26,4,TRUE)</f>
        <v>0.6</v>
      </c>
      <c r="G136" s="12">
        <f t="shared" si="4"/>
        <v>113399.99999999999</v>
      </c>
    </row>
    <row r="137" spans="1:11" x14ac:dyDescent="0.15">
      <c r="A137" t="s">
        <v>181</v>
      </c>
      <c r="B137">
        <f>VLOOKUP(A137,'Data entry'!A:B,2,FALSE)</f>
        <v>12119</v>
      </c>
      <c r="C137" s="9">
        <v>0.46870436658310599</v>
      </c>
      <c r="D137" s="12">
        <f t="shared" si="3"/>
        <v>12119000</v>
      </c>
      <c r="E137" s="9" t="str">
        <f>VLOOKUP(C137,Dashboard!$D$14:$G$26,3,TRUE)</f>
        <v>C</v>
      </c>
      <c r="F137" s="9">
        <f>VLOOKUP(C137,Dashboard!$D$14:$G$26,4,TRUE)</f>
        <v>0.6</v>
      </c>
      <c r="G137" s="12">
        <f t="shared" si="4"/>
        <v>7271400</v>
      </c>
    </row>
    <row r="138" spans="1:11" x14ac:dyDescent="0.15">
      <c r="A138" t="s">
        <v>79</v>
      </c>
      <c r="B138">
        <f>VLOOKUP(A138,'Data entry'!A:B,2,FALSE)</f>
        <v>455</v>
      </c>
      <c r="C138" s="9">
        <v>0.46843201159743703</v>
      </c>
      <c r="D138" s="12">
        <f t="shared" si="3"/>
        <v>455000</v>
      </c>
      <c r="E138" s="9" t="str">
        <f>VLOOKUP(C138,Dashboard!$D$14:$G$26,3,TRUE)</f>
        <v>C</v>
      </c>
      <c r="F138" s="9">
        <f>VLOOKUP(C138,Dashboard!$D$14:$G$26,4,TRUE)</f>
        <v>0.6</v>
      </c>
      <c r="G138" s="12">
        <f t="shared" si="4"/>
        <v>273000</v>
      </c>
      <c r="J138" s="9" t="s">
        <v>46</v>
      </c>
      <c r="K138" s="12"/>
    </row>
    <row r="139" spans="1:11" x14ac:dyDescent="0.15">
      <c r="A139" t="s">
        <v>113</v>
      </c>
      <c r="B139">
        <f>VLOOKUP(A139,'Data entry'!A:B,2,FALSE)</f>
        <v>97</v>
      </c>
      <c r="C139" s="9">
        <v>0.46540384117218297</v>
      </c>
      <c r="D139" s="12">
        <f t="shared" si="3"/>
        <v>97000</v>
      </c>
      <c r="E139" s="9" t="str">
        <f>VLOOKUP(C139,Dashboard!$D$14:$G$26,3,TRUE)</f>
        <v>C</v>
      </c>
      <c r="F139" s="9">
        <f>VLOOKUP(C139,Dashboard!$D$14:$G$26,4,TRUE)</f>
        <v>0.6</v>
      </c>
      <c r="G139" s="12">
        <f t="shared" si="4"/>
        <v>58199.999999999993</v>
      </c>
    </row>
    <row r="140" spans="1:11" x14ac:dyDescent="0.15">
      <c r="A140" t="s">
        <v>266</v>
      </c>
      <c r="B140">
        <f>VLOOKUP(A140,'Data entry'!A:B,2,FALSE)</f>
        <v>14</v>
      </c>
      <c r="C140" s="9">
        <v>0.46371561495156299</v>
      </c>
      <c r="D140" s="12">
        <f t="shared" si="3"/>
        <v>14000</v>
      </c>
      <c r="E140" s="9" t="str">
        <f>VLOOKUP(C140,Dashboard!$D$14:$G$26,3,TRUE)</f>
        <v>C</v>
      </c>
      <c r="F140" s="9">
        <f>VLOOKUP(C140,Dashboard!$D$14:$G$26,4,TRUE)</f>
        <v>0.6</v>
      </c>
      <c r="G140" s="12">
        <f t="shared" si="4"/>
        <v>8400</v>
      </c>
    </row>
    <row r="141" spans="1:11" x14ac:dyDescent="0.15">
      <c r="A141" t="s">
        <v>109</v>
      </c>
      <c r="B141">
        <f>VLOOKUP(A141,'Data entry'!A:B,2,FALSE)</f>
        <v>361</v>
      </c>
      <c r="C141" s="9">
        <v>0.46253019571304299</v>
      </c>
      <c r="D141" s="12">
        <f t="shared" si="3"/>
        <v>361000</v>
      </c>
      <c r="E141" s="9" t="str">
        <f>VLOOKUP(C141,Dashboard!$D$14:$G$26,3,TRUE)</f>
        <v>C</v>
      </c>
      <c r="F141" s="9">
        <f>VLOOKUP(C141,Dashboard!$D$14:$G$26,4,TRUE)</f>
        <v>0.6</v>
      </c>
      <c r="G141" s="12">
        <f t="shared" si="4"/>
        <v>216600</v>
      </c>
      <c r="J141" s="9" t="s">
        <v>46</v>
      </c>
      <c r="K141" s="12"/>
    </row>
    <row r="142" spans="1:11" x14ac:dyDescent="0.15">
      <c r="A142" t="s">
        <v>215</v>
      </c>
      <c r="B142">
        <f>VLOOKUP(A142,'Data entry'!A:B,2,FALSE)</f>
        <v>29210</v>
      </c>
      <c r="C142" s="9">
        <v>0.46105027340487398</v>
      </c>
      <c r="D142" s="12">
        <f t="shared" si="3"/>
        <v>29210000</v>
      </c>
      <c r="E142" s="9" t="str">
        <f>VLOOKUP(C142,Dashboard!$D$14:$G$26,3,TRUE)</f>
        <v>C</v>
      </c>
      <c r="F142" s="9">
        <f>VLOOKUP(C142,Dashboard!$D$14:$G$26,4,TRUE)</f>
        <v>0.6</v>
      </c>
      <c r="G142" s="12">
        <f t="shared" si="4"/>
        <v>17526000</v>
      </c>
    </row>
    <row r="143" spans="1:11" x14ac:dyDescent="0.15">
      <c r="A143" t="s">
        <v>165</v>
      </c>
      <c r="B143">
        <f>VLOOKUP(A143,'Data entry'!A:B,2,FALSE)</f>
        <v>83</v>
      </c>
      <c r="C143" s="9">
        <v>0.46099355118409702</v>
      </c>
      <c r="D143" s="12">
        <f t="shared" si="3"/>
        <v>83000</v>
      </c>
      <c r="E143" s="9" t="str">
        <f>VLOOKUP(C143,Dashboard!$D$14:$G$26,3,TRUE)</f>
        <v>C</v>
      </c>
      <c r="F143" s="9">
        <f>VLOOKUP(C143,Dashboard!$D$14:$G$26,4,TRUE)</f>
        <v>0.6</v>
      </c>
      <c r="G143" s="12">
        <f t="shared" si="4"/>
        <v>49800</v>
      </c>
    </row>
    <row r="144" spans="1:11" x14ac:dyDescent="0.15">
      <c r="A144" t="s">
        <v>75</v>
      </c>
      <c r="B144">
        <f>VLOOKUP(A144,'Data entry'!A:B,2,FALSE)</f>
        <v>377</v>
      </c>
      <c r="C144" s="9">
        <v>0.457490768148891</v>
      </c>
      <c r="D144" s="12">
        <f t="shared" si="3"/>
        <v>377000</v>
      </c>
      <c r="E144" s="9" t="str">
        <f>VLOOKUP(C144,Dashboard!$D$14:$G$26,3,TRUE)</f>
        <v>C</v>
      </c>
      <c r="F144" s="9">
        <f>VLOOKUP(C144,Dashboard!$D$14:$G$26,4,TRUE)</f>
        <v>0.6</v>
      </c>
      <c r="G144" s="12">
        <f t="shared" si="4"/>
        <v>226200</v>
      </c>
    </row>
    <row r="145" spans="1:11" x14ac:dyDescent="0.15">
      <c r="A145" t="s">
        <v>212</v>
      </c>
      <c r="B145">
        <f>VLOOKUP(A145,'Data entry'!A:B,2,FALSE)</f>
        <v>274</v>
      </c>
      <c r="C145" s="9">
        <v>0.45563663347516098</v>
      </c>
      <c r="D145" s="12">
        <f t="shared" si="3"/>
        <v>274000</v>
      </c>
      <c r="E145" s="9" t="str">
        <f>VLOOKUP(C145,Dashboard!$D$14:$G$26,3,TRUE)</f>
        <v>C</v>
      </c>
      <c r="F145" s="9">
        <f>VLOOKUP(C145,Dashboard!$D$14:$G$26,4,TRUE)</f>
        <v>0.6</v>
      </c>
      <c r="G145" s="12">
        <f t="shared" si="4"/>
        <v>164400</v>
      </c>
    </row>
    <row r="146" spans="1:11" x14ac:dyDescent="0.15">
      <c r="A146" t="s">
        <v>106</v>
      </c>
      <c r="B146">
        <f>VLOOKUP(A146,'Data entry'!A:B,2,FALSE)</f>
        <v>278</v>
      </c>
      <c r="C146" s="9">
        <v>0.45466408188927498</v>
      </c>
      <c r="D146" s="12">
        <f t="shared" ref="D146:D209" si="5">B146*$B$3</f>
        <v>278000</v>
      </c>
      <c r="E146" s="9" t="str">
        <f>VLOOKUP(C146,Dashboard!$D$14:$G$26,3,TRUE)</f>
        <v>C</v>
      </c>
      <c r="F146" s="9">
        <f>VLOOKUP(C146,Dashboard!$D$14:$G$26,4,TRUE)</f>
        <v>0.6</v>
      </c>
      <c r="G146" s="12">
        <f t="shared" ref="G146:G209" si="6">F146*B146*$B$3</f>
        <v>166799.99999999997</v>
      </c>
      <c r="J146" s="9" t="s">
        <v>46</v>
      </c>
      <c r="K146" s="12"/>
    </row>
    <row r="147" spans="1:11" x14ac:dyDescent="0.15">
      <c r="A147" t="s">
        <v>117</v>
      </c>
      <c r="B147">
        <f>VLOOKUP(A147,'Data entry'!A:B,2,FALSE)</f>
        <v>186</v>
      </c>
      <c r="C147" s="9">
        <v>0.45431056000381198</v>
      </c>
      <c r="D147" s="12">
        <f t="shared" si="5"/>
        <v>186000</v>
      </c>
      <c r="E147" s="9" t="str">
        <f>VLOOKUP(C147,Dashboard!$D$14:$G$26,3,TRUE)</f>
        <v>C</v>
      </c>
      <c r="F147" s="9">
        <f>VLOOKUP(C147,Dashboard!$D$14:$G$26,4,TRUE)</f>
        <v>0.6</v>
      </c>
      <c r="G147" s="12">
        <f t="shared" si="6"/>
        <v>111600</v>
      </c>
    </row>
    <row r="148" spans="1:11" x14ac:dyDescent="0.15">
      <c r="A148" t="s">
        <v>138</v>
      </c>
      <c r="B148">
        <f>VLOOKUP(A148,'Data entry'!A:B,2,FALSE)</f>
        <v>100</v>
      </c>
      <c r="C148" s="9">
        <v>0.44747517032177297</v>
      </c>
      <c r="D148" s="12">
        <f t="shared" si="5"/>
        <v>100000</v>
      </c>
      <c r="E148" s="9" t="str">
        <f>VLOOKUP(C148,Dashboard!$D$14:$G$26,3,TRUE)</f>
        <v>C</v>
      </c>
      <c r="F148" s="9">
        <f>VLOOKUP(C148,Dashboard!$D$14:$G$26,4,TRUE)</f>
        <v>0.6</v>
      </c>
      <c r="G148" s="12">
        <f t="shared" si="6"/>
        <v>60000</v>
      </c>
    </row>
    <row r="149" spans="1:11" x14ac:dyDescent="0.15">
      <c r="A149" t="s">
        <v>145</v>
      </c>
      <c r="B149">
        <f>VLOOKUP(A149,'Data entry'!A:B,2,FALSE)</f>
        <v>6307</v>
      </c>
      <c r="C149" s="9">
        <v>0.44646560766135002</v>
      </c>
      <c r="D149" s="12">
        <f t="shared" si="5"/>
        <v>6307000</v>
      </c>
      <c r="E149" s="9" t="str">
        <f>VLOOKUP(C149,Dashboard!$D$14:$G$26,3,TRUE)</f>
        <v>C</v>
      </c>
      <c r="F149" s="9">
        <f>VLOOKUP(C149,Dashboard!$D$14:$G$26,4,TRUE)</f>
        <v>0.6</v>
      </c>
      <c r="G149" s="12">
        <f t="shared" si="6"/>
        <v>3784200</v>
      </c>
    </row>
    <row r="150" spans="1:11" x14ac:dyDescent="0.15">
      <c r="A150" t="s">
        <v>93</v>
      </c>
      <c r="B150">
        <f>VLOOKUP(A150,'Data entry'!A:B,2,FALSE)</f>
        <v>7628</v>
      </c>
      <c r="C150" s="9">
        <v>0.44549000708745501</v>
      </c>
      <c r="D150" s="12">
        <f t="shared" si="5"/>
        <v>7628000</v>
      </c>
      <c r="E150" s="9" t="str">
        <f>VLOOKUP(C150,Dashboard!$D$14:$G$26,3,TRUE)</f>
        <v>C</v>
      </c>
      <c r="F150" s="9">
        <f>VLOOKUP(C150,Dashboard!$D$14:$G$26,4,TRUE)</f>
        <v>0.6</v>
      </c>
      <c r="G150" s="12">
        <f t="shared" si="6"/>
        <v>4576800</v>
      </c>
    </row>
    <row r="151" spans="1:11" x14ac:dyDescent="0.15">
      <c r="A151" t="s">
        <v>199</v>
      </c>
      <c r="B151">
        <f>VLOOKUP(A151,'Data entry'!A:B,2,FALSE)</f>
        <v>154</v>
      </c>
      <c r="C151" s="9">
        <v>0.44403237740209001</v>
      </c>
      <c r="D151" s="12">
        <f t="shared" si="5"/>
        <v>154000</v>
      </c>
      <c r="E151" s="9" t="str">
        <f>VLOOKUP(C151,Dashboard!$D$14:$G$26,3,TRUE)</f>
        <v>C</v>
      </c>
      <c r="F151" s="9">
        <f>VLOOKUP(C151,Dashboard!$D$14:$G$26,4,TRUE)</f>
        <v>0.6</v>
      </c>
      <c r="G151" s="12">
        <f t="shared" si="6"/>
        <v>92399.999999999985</v>
      </c>
      <c r="J151" s="9" t="s">
        <v>46</v>
      </c>
      <c r="K151" s="12"/>
    </row>
    <row r="152" spans="1:11" x14ac:dyDescent="0.15">
      <c r="A152" t="s">
        <v>102</v>
      </c>
      <c r="B152">
        <f>VLOOKUP(A152,'Data entry'!A:B,2,FALSE)</f>
        <v>568</v>
      </c>
      <c r="C152" s="9">
        <v>0.440714737249362</v>
      </c>
      <c r="D152" s="12">
        <f t="shared" si="5"/>
        <v>568000</v>
      </c>
      <c r="E152" s="9" t="str">
        <f>VLOOKUP(C152,Dashboard!$D$14:$G$26,3,TRUE)</f>
        <v>C</v>
      </c>
      <c r="F152" s="9">
        <f>VLOOKUP(C152,Dashboard!$D$14:$G$26,4,TRUE)</f>
        <v>0.6</v>
      </c>
      <c r="G152" s="12">
        <f t="shared" si="6"/>
        <v>340800</v>
      </c>
    </row>
    <row r="153" spans="1:11" x14ac:dyDescent="0.15">
      <c r="A153" t="s">
        <v>283</v>
      </c>
      <c r="B153">
        <f>VLOOKUP(A153,'Data entry'!A:B,2,FALSE)</f>
        <v>591</v>
      </c>
      <c r="C153" s="9">
        <v>0.44042014788245298</v>
      </c>
      <c r="D153" s="12">
        <f t="shared" si="5"/>
        <v>591000</v>
      </c>
      <c r="E153" s="9" t="str">
        <f>VLOOKUP(C153,Dashboard!$D$14:$G$26,3,TRUE)</f>
        <v>C</v>
      </c>
      <c r="F153" s="9">
        <f>VLOOKUP(C153,Dashboard!$D$14:$G$26,4,TRUE)</f>
        <v>0.6</v>
      </c>
      <c r="G153" s="12">
        <f t="shared" si="6"/>
        <v>354599.99999999994</v>
      </c>
      <c r="J153" s="9" t="s">
        <v>46</v>
      </c>
      <c r="K153" s="12"/>
    </row>
    <row r="154" spans="1:11" x14ac:dyDescent="0.15">
      <c r="A154" t="s">
        <v>232</v>
      </c>
      <c r="B154">
        <f>VLOOKUP(A154,'Data entry'!A:B,2,FALSE)</f>
        <v>26890</v>
      </c>
      <c r="C154" s="9">
        <v>0.43974059422810902</v>
      </c>
      <c r="D154" s="12">
        <f t="shared" si="5"/>
        <v>26890000</v>
      </c>
      <c r="E154" s="9" t="str">
        <f>VLOOKUP(C154,Dashboard!$D$14:$G$26,3,TRUE)</f>
        <v>C</v>
      </c>
      <c r="F154" s="9">
        <f>VLOOKUP(C154,Dashboard!$D$14:$G$26,4,TRUE)</f>
        <v>0.6</v>
      </c>
      <c r="G154" s="12">
        <f t="shared" si="6"/>
        <v>16134000</v>
      </c>
      <c r="J154" s="9" t="s">
        <v>46</v>
      </c>
      <c r="K154" s="12"/>
    </row>
    <row r="155" spans="1:11" x14ac:dyDescent="0.15">
      <c r="A155" t="s">
        <v>139</v>
      </c>
      <c r="B155">
        <f>VLOOKUP(A155,'Data entry'!A:B,2,FALSE)</f>
        <v>291</v>
      </c>
      <c r="C155" s="9">
        <v>0.43927432769278302</v>
      </c>
      <c r="D155" s="12">
        <f t="shared" si="5"/>
        <v>291000</v>
      </c>
      <c r="E155" s="9" t="str">
        <f>VLOOKUP(C155,Dashboard!$D$14:$G$26,3,TRUE)</f>
        <v>C</v>
      </c>
      <c r="F155" s="9">
        <f>VLOOKUP(C155,Dashboard!$D$14:$G$26,4,TRUE)</f>
        <v>0.6</v>
      </c>
      <c r="G155" s="12">
        <f t="shared" si="6"/>
        <v>174600</v>
      </c>
    </row>
    <row r="156" spans="1:11" x14ac:dyDescent="0.15">
      <c r="A156" t="s">
        <v>150</v>
      </c>
      <c r="B156">
        <f>VLOOKUP(A156,'Data entry'!A:B,2,FALSE)</f>
        <v>472</v>
      </c>
      <c r="C156" s="9">
        <v>0.43593294229583601</v>
      </c>
      <c r="D156" s="12">
        <f t="shared" si="5"/>
        <v>472000</v>
      </c>
      <c r="E156" s="9" t="str">
        <f>VLOOKUP(C156,Dashboard!$D$14:$G$26,3,TRUE)</f>
        <v>C</v>
      </c>
      <c r="F156" s="9">
        <f>VLOOKUP(C156,Dashboard!$D$14:$G$26,4,TRUE)</f>
        <v>0.6</v>
      </c>
      <c r="G156" s="12">
        <f t="shared" si="6"/>
        <v>283200</v>
      </c>
    </row>
    <row r="157" spans="1:11" x14ac:dyDescent="0.15">
      <c r="A157" t="s">
        <v>94</v>
      </c>
      <c r="B157">
        <f>VLOOKUP(A157,'Data entry'!A:B,2,FALSE)</f>
        <v>47</v>
      </c>
      <c r="C157" s="9">
        <v>0.435498322897723</v>
      </c>
      <c r="D157" s="12">
        <f t="shared" si="5"/>
        <v>47000</v>
      </c>
      <c r="E157" s="9" t="str">
        <f>VLOOKUP(C157,Dashboard!$D$14:$G$26,3,TRUE)</f>
        <v>C</v>
      </c>
      <c r="F157" s="9">
        <f>VLOOKUP(C157,Dashboard!$D$14:$G$26,4,TRUE)</f>
        <v>0.6</v>
      </c>
      <c r="G157" s="12">
        <f t="shared" si="6"/>
        <v>28200</v>
      </c>
      <c r="J157" s="9" t="s">
        <v>46</v>
      </c>
      <c r="K157" s="12"/>
    </row>
    <row r="158" spans="1:11" x14ac:dyDescent="0.15">
      <c r="A158" t="s">
        <v>166</v>
      </c>
      <c r="B158">
        <f>VLOOKUP(A158,'Data entry'!A:B,2,FALSE)</f>
        <v>365</v>
      </c>
      <c r="C158" s="9">
        <v>0.43485544965133099</v>
      </c>
      <c r="D158" s="12">
        <f t="shared" si="5"/>
        <v>365000</v>
      </c>
      <c r="E158" s="9" t="str">
        <f>VLOOKUP(C158,Dashboard!$D$14:$G$26,3,TRUE)</f>
        <v>C</v>
      </c>
      <c r="F158" s="9">
        <f>VLOOKUP(C158,Dashboard!$D$14:$G$26,4,TRUE)</f>
        <v>0.6</v>
      </c>
      <c r="G158" s="12">
        <f t="shared" si="6"/>
        <v>219000</v>
      </c>
    </row>
    <row r="159" spans="1:11" x14ac:dyDescent="0.15">
      <c r="A159" t="s">
        <v>110</v>
      </c>
      <c r="B159">
        <f>VLOOKUP(A159,'Data entry'!A:B,2,FALSE)</f>
        <v>16</v>
      </c>
      <c r="C159" s="9">
        <v>0.42766715010669898</v>
      </c>
      <c r="D159" s="12">
        <f t="shared" si="5"/>
        <v>16000</v>
      </c>
      <c r="E159" s="9" t="str">
        <f>VLOOKUP(C159,Dashboard!$D$14:$G$26,3,TRUE)</f>
        <v>C</v>
      </c>
      <c r="F159" s="9">
        <f>VLOOKUP(C159,Dashboard!$D$14:$G$26,4,TRUE)</f>
        <v>0.6</v>
      </c>
      <c r="G159" s="12">
        <f t="shared" si="6"/>
        <v>9600</v>
      </c>
    </row>
    <row r="160" spans="1:11" x14ac:dyDescent="0.15">
      <c r="A160" t="s">
        <v>154</v>
      </c>
      <c r="B160">
        <f>VLOOKUP(A160,'Data entry'!A:B,2,FALSE)</f>
        <v>3412</v>
      </c>
      <c r="C160" s="9">
        <v>0.42419552297915403</v>
      </c>
      <c r="D160" s="12">
        <f t="shared" si="5"/>
        <v>3412000</v>
      </c>
      <c r="E160" s="9" t="str">
        <f>VLOOKUP(C160,Dashboard!$D$14:$G$26,3,TRUE)</f>
        <v>C</v>
      </c>
      <c r="F160" s="9">
        <f>VLOOKUP(C160,Dashboard!$D$14:$G$26,4,TRUE)</f>
        <v>0.6</v>
      </c>
      <c r="G160" s="12">
        <f t="shared" si="6"/>
        <v>2047199.9999999998</v>
      </c>
    </row>
    <row r="161" spans="1:11" x14ac:dyDescent="0.15">
      <c r="A161" t="s">
        <v>233</v>
      </c>
      <c r="B161">
        <f>VLOOKUP(A161,'Data entry'!A:B,2,FALSE)</f>
        <v>677</v>
      </c>
      <c r="C161" s="9">
        <v>0.42397754084975298</v>
      </c>
      <c r="D161" s="12">
        <f t="shared" si="5"/>
        <v>677000</v>
      </c>
      <c r="E161" s="9" t="str">
        <f>VLOOKUP(C161,Dashboard!$D$14:$G$26,3,TRUE)</f>
        <v>C</v>
      </c>
      <c r="F161" s="9">
        <f>VLOOKUP(C161,Dashboard!$D$14:$G$26,4,TRUE)</f>
        <v>0.6</v>
      </c>
      <c r="G161" s="12">
        <f t="shared" si="6"/>
        <v>406200</v>
      </c>
    </row>
    <row r="162" spans="1:11" x14ac:dyDescent="0.15">
      <c r="A162" t="s">
        <v>89</v>
      </c>
      <c r="B162">
        <f>VLOOKUP(A162,'Data entry'!A:B,2,FALSE)</f>
        <v>80</v>
      </c>
      <c r="C162" s="9">
        <v>0.41859662584533502</v>
      </c>
      <c r="D162" s="12">
        <f t="shared" si="5"/>
        <v>80000</v>
      </c>
      <c r="E162" s="9" t="str">
        <f>VLOOKUP(C162,Dashboard!$D$14:$G$26,3,TRUE)</f>
        <v>C</v>
      </c>
      <c r="F162" s="9">
        <f>VLOOKUP(C162,Dashboard!$D$14:$G$26,4,TRUE)</f>
        <v>0.6</v>
      </c>
      <c r="G162" s="12">
        <f t="shared" si="6"/>
        <v>48000</v>
      </c>
      <c r="J162" s="9" t="s">
        <v>46</v>
      </c>
      <c r="K162" s="12"/>
    </row>
    <row r="163" spans="1:11" x14ac:dyDescent="0.15">
      <c r="A163" t="s">
        <v>188</v>
      </c>
      <c r="B163">
        <f>VLOOKUP(A163,'Data entry'!A:B,2,FALSE)</f>
        <v>3949</v>
      </c>
      <c r="C163" s="9">
        <v>0.41517287803353098</v>
      </c>
      <c r="D163" s="12">
        <f t="shared" si="5"/>
        <v>3949000</v>
      </c>
      <c r="E163" s="9" t="str">
        <f>VLOOKUP(C163,Dashboard!$D$14:$G$26,3,TRUE)</f>
        <v>C</v>
      </c>
      <c r="F163" s="9">
        <f>VLOOKUP(C163,Dashboard!$D$14:$G$26,4,TRUE)</f>
        <v>0.6</v>
      </c>
      <c r="G163" s="12">
        <f t="shared" si="6"/>
        <v>2369400</v>
      </c>
    </row>
    <row r="164" spans="1:11" x14ac:dyDescent="0.15">
      <c r="A164" t="s">
        <v>281</v>
      </c>
      <c r="B164">
        <f>VLOOKUP(A164,'Data entry'!A:B,2,FALSE)</f>
        <v>5</v>
      </c>
      <c r="C164" s="9">
        <v>0.41517287803353098</v>
      </c>
      <c r="D164" s="12">
        <f t="shared" si="5"/>
        <v>5000</v>
      </c>
      <c r="E164" s="9" t="str">
        <f>VLOOKUP(C164,Dashboard!$D$14:$G$26,3,TRUE)</f>
        <v>C</v>
      </c>
      <c r="F164" s="9">
        <f>VLOOKUP(C164,Dashboard!$D$14:$G$26,4,TRUE)</f>
        <v>0.6</v>
      </c>
      <c r="G164" s="12">
        <f t="shared" si="6"/>
        <v>3000</v>
      </c>
    </row>
    <row r="165" spans="1:11" x14ac:dyDescent="0.15">
      <c r="A165" t="s">
        <v>164</v>
      </c>
      <c r="B165">
        <f>VLOOKUP(A165,'Data entry'!A:B,2,FALSE)</f>
        <v>89</v>
      </c>
      <c r="C165" s="9">
        <v>0.41292507422097802</v>
      </c>
      <c r="D165" s="12">
        <f t="shared" si="5"/>
        <v>89000</v>
      </c>
      <c r="E165" s="9" t="str">
        <f>VLOOKUP(C165,Dashboard!$D$14:$G$26,3,TRUE)</f>
        <v>C</v>
      </c>
      <c r="F165" s="9">
        <f>VLOOKUP(C165,Dashboard!$D$14:$G$26,4,TRUE)</f>
        <v>0.6</v>
      </c>
      <c r="G165" s="12">
        <f t="shared" si="6"/>
        <v>53400</v>
      </c>
    </row>
    <row r="166" spans="1:11" x14ac:dyDescent="0.15">
      <c r="A166" t="s">
        <v>221</v>
      </c>
      <c r="B166">
        <f>VLOOKUP(A166,'Data entry'!A:B,2,FALSE)</f>
        <v>40749</v>
      </c>
      <c r="C166" s="9">
        <v>0.41222566225905699</v>
      </c>
      <c r="D166" s="12">
        <f t="shared" si="5"/>
        <v>40749000</v>
      </c>
      <c r="E166" s="9" t="str">
        <f>VLOOKUP(C166,Dashboard!$D$14:$G$26,3,TRUE)</f>
        <v>C</v>
      </c>
      <c r="F166" s="9">
        <f>VLOOKUP(C166,Dashboard!$D$14:$G$26,4,TRUE)</f>
        <v>0.6</v>
      </c>
      <c r="G166" s="12">
        <f t="shared" si="6"/>
        <v>24449399.999999996</v>
      </c>
    </row>
    <row r="167" spans="1:11" x14ac:dyDescent="0.15">
      <c r="A167" t="s">
        <v>260</v>
      </c>
      <c r="B167">
        <f>VLOOKUP(A167,'Data entry'!A:B,2,FALSE)</f>
        <v>204</v>
      </c>
      <c r="C167" s="9">
        <v>0.41184002741899001</v>
      </c>
      <c r="D167" s="12">
        <f t="shared" si="5"/>
        <v>204000</v>
      </c>
      <c r="E167" s="9" t="str">
        <f>VLOOKUP(C167,Dashboard!$D$14:$G$26,3,TRUE)</f>
        <v>C</v>
      </c>
      <c r="F167" s="9">
        <f>VLOOKUP(C167,Dashboard!$D$14:$G$26,4,TRUE)</f>
        <v>0.6</v>
      </c>
      <c r="G167" s="12">
        <f t="shared" si="6"/>
        <v>122399.99999999999</v>
      </c>
    </row>
    <row r="168" spans="1:11" x14ac:dyDescent="0.15">
      <c r="A168" t="s">
        <v>259</v>
      </c>
      <c r="B168">
        <f>VLOOKUP(A168,'Data entry'!A:B,2,FALSE)</f>
        <v>54</v>
      </c>
      <c r="C168" s="9">
        <v>0.408969540137466</v>
      </c>
      <c r="D168" s="12">
        <f t="shared" si="5"/>
        <v>54000</v>
      </c>
      <c r="E168" s="9" t="str">
        <f>VLOOKUP(C168,Dashboard!$D$14:$G$26,3,TRUE)</f>
        <v>C</v>
      </c>
      <c r="F168" s="9">
        <f>VLOOKUP(C168,Dashboard!$D$14:$G$26,4,TRUE)</f>
        <v>0.6</v>
      </c>
      <c r="G168" s="12">
        <f t="shared" si="6"/>
        <v>32400</v>
      </c>
      <c r="J168" s="9" t="s">
        <v>46</v>
      </c>
      <c r="K168" s="12"/>
    </row>
    <row r="169" spans="1:11" x14ac:dyDescent="0.15">
      <c r="A169" t="s">
        <v>127</v>
      </c>
      <c r="B169">
        <f>VLOOKUP(A169,'Data entry'!A:B,2,FALSE)</f>
        <v>3337</v>
      </c>
      <c r="C169" s="9">
        <v>0.40544663213278898</v>
      </c>
      <c r="D169" s="12">
        <f t="shared" si="5"/>
        <v>3337000</v>
      </c>
      <c r="E169" s="9" t="str">
        <f>VLOOKUP(C169,Dashboard!$D$14:$G$26,3,TRUE)</f>
        <v>C</v>
      </c>
      <c r="F169" s="9">
        <f>VLOOKUP(C169,Dashboard!$D$14:$G$26,4,TRUE)</f>
        <v>0.6</v>
      </c>
      <c r="G169" s="12">
        <f t="shared" si="6"/>
        <v>2002199.9999999998</v>
      </c>
    </row>
    <row r="170" spans="1:11" x14ac:dyDescent="0.15">
      <c r="A170" t="s">
        <v>85</v>
      </c>
      <c r="B170">
        <f>VLOOKUP(A170,'Data entry'!A:B,2,FALSE)</f>
        <v>1432</v>
      </c>
      <c r="C170" s="9">
        <v>0.39995094860444003</v>
      </c>
      <c r="D170" s="12">
        <f t="shared" si="5"/>
        <v>1432000</v>
      </c>
      <c r="E170" s="9" t="str">
        <f>VLOOKUP(C170,Dashboard!$D$14:$G$26,3,TRUE)</f>
        <v>B</v>
      </c>
      <c r="F170" s="9">
        <f>VLOOKUP(C170,Dashboard!$D$14:$G$26,4,TRUE)</f>
        <v>0.4</v>
      </c>
      <c r="G170" s="12">
        <f t="shared" si="6"/>
        <v>572800.00000000012</v>
      </c>
    </row>
    <row r="171" spans="1:11" x14ac:dyDescent="0.15">
      <c r="A171" t="s">
        <v>257</v>
      </c>
      <c r="B171">
        <f>VLOOKUP(A171,'Data entry'!A:B,2,FALSE)</f>
        <v>1685</v>
      </c>
      <c r="C171" s="9">
        <v>0.39710157985365702</v>
      </c>
      <c r="D171" s="12">
        <f t="shared" si="5"/>
        <v>1685000</v>
      </c>
      <c r="E171" s="9" t="str">
        <f>VLOOKUP(C171,Dashboard!$D$14:$G$26,3,TRUE)</f>
        <v>B</v>
      </c>
      <c r="F171" s="9">
        <f>VLOOKUP(C171,Dashboard!$D$14:$G$26,4,TRUE)</f>
        <v>0.4</v>
      </c>
      <c r="G171" s="12">
        <f t="shared" si="6"/>
        <v>674000</v>
      </c>
    </row>
    <row r="172" spans="1:11" x14ac:dyDescent="0.15">
      <c r="A172" t="s">
        <v>220</v>
      </c>
      <c r="B172">
        <f>VLOOKUP(A172,'Data entry'!A:B,2,FALSE)</f>
        <v>9067</v>
      </c>
      <c r="C172" s="9">
        <v>0.39671626113546998</v>
      </c>
      <c r="D172" s="12">
        <f t="shared" si="5"/>
        <v>9067000</v>
      </c>
      <c r="E172" s="9" t="str">
        <f>VLOOKUP(C172,Dashboard!$D$14:$G$26,3,TRUE)</f>
        <v>B</v>
      </c>
      <c r="F172" s="9">
        <f>VLOOKUP(C172,Dashboard!$D$14:$G$26,4,TRUE)</f>
        <v>0.4</v>
      </c>
      <c r="G172" s="12">
        <f t="shared" si="6"/>
        <v>3626800</v>
      </c>
    </row>
    <row r="173" spans="1:11" x14ac:dyDescent="0.15">
      <c r="A173" t="s">
        <v>186</v>
      </c>
      <c r="B173">
        <f>VLOOKUP(A173,'Data entry'!A:B,2,FALSE)</f>
        <v>265</v>
      </c>
      <c r="C173" s="9">
        <v>0.39602966277003299</v>
      </c>
      <c r="D173" s="12">
        <f t="shared" si="5"/>
        <v>265000</v>
      </c>
      <c r="E173" s="9" t="str">
        <f>VLOOKUP(C173,Dashboard!$D$14:$G$26,3,TRUE)</f>
        <v>B</v>
      </c>
      <c r="F173" s="9">
        <f>VLOOKUP(C173,Dashboard!$D$14:$G$26,4,TRUE)</f>
        <v>0.4</v>
      </c>
      <c r="G173" s="12">
        <f t="shared" si="6"/>
        <v>106000</v>
      </c>
    </row>
    <row r="174" spans="1:11" x14ac:dyDescent="0.15">
      <c r="A174" t="s">
        <v>72</v>
      </c>
      <c r="B174">
        <f>VLOOKUP(A174,'Data entry'!A:B,2,FALSE)</f>
        <v>243</v>
      </c>
      <c r="C174" s="9">
        <v>0.39496315621781602</v>
      </c>
      <c r="D174" s="12">
        <f t="shared" si="5"/>
        <v>243000</v>
      </c>
      <c r="E174" s="9" t="str">
        <f>VLOOKUP(C174,Dashboard!$D$14:$G$26,3,TRUE)</f>
        <v>B</v>
      </c>
      <c r="F174" s="9">
        <f>VLOOKUP(C174,Dashboard!$D$14:$G$26,4,TRUE)</f>
        <v>0.4</v>
      </c>
      <c r="G174" s="12">
        <f t="shared" si="6"/>
        <v>97200</v>
      </c>
    </row>
    <row r="175" spans="1:11" x14ac:dyDescent="0.15">
      <c r="A175" t="s">
        <v>144</v>
      </c>
      <c r="B175">
        <f>VLOOKUP(A175,'Data entry'!A:B,2,FALSE)</f>
        <v>21694</v>
      </c>
      <c r="C175" s="9">
        <v>0.39310111713202001</v>
      </c>
      <c r="D175" s="12">
        <f t="shared" si="5"/>
        <v>21694000</v>
      </c>
      <c r="E175" s="9" t="str">
        <f>VLOOKUP(C175,Dashboard!$D$14:$G$26,3,TRUE)</f>
        <v>B</v>
      </c>
      <c r="F175" s="9">
        <f>VLOOKUP(C175,Dashboard!$D$14:$G$26,4,TRUE)</f>
        <v>0.4</v>
      </c>
      <c r="G175" s="12">
        <f t="shared" si="6"/>
        <v>8677600</v>
      </c>
    </row>
    <row r="176" spans="1:11" x14ac:dyDescent="0.15">
      <c r="A176" t="s">
        <v>222</v>
      </c>
      <c r="B176">
        <f>VLOOKUP(A176,'Data entry'!A:B,2,FALSE)</f>
        <v>579</v>
      </c>
      <c r="C176" s="9">
        <v>0.39099721360692102</v>
      </c>
      <c r="D176" s="12">
        <f t="shared" si="5"/>
        <v>579000</v>
      </c>
      <c r="E176" s="9" t="str">
        <f>VLOOKUP(C176,Dashboard!$D$14:$G$26,3,TRUE)</f>
        <v>B</v>
      </c>
      <c r="F176" s="9">
        <f>VLOOKUP(C176,Dashboard!$D$14:$G$26,4,TRUE)</f>
        <v>0.4</v>
      </c>
      <c r="G176" s="12">
        <f t="shared" si="6"/>
        <v>231600.00000000003</v>
      </c>
    </row>
    <row r="177" spans="1:11" x14ac:dyDescent="0.15">
      <c r="A177" t="s">
        <v>74</v>
      </c>
      <c r="B177">
        <f>VLOOKUP(A177,'Data entry'!A:B,2,FALSE)</f>
        <v>1022</v>
      </c>
      <c r="C177" s="9">
        <v>0.39063226711124599</v>
      </c>
      <c r="D177" s="12">
        <f t="shared" si="5"/>
        <v>1022000</v>
      </c>
      <c r="E177" s="9" t="str">
        <f>VLOOKUP(C177,Dashboard!$D$14:$G$26,3,TRUE)</f>
        <v>B</v>
      </c>
      <c r="F177" s="9">
        <f>VLOOKUP(C177,Dashboard!$D$14:$G$26,4,TRUE)</f>
        <v>0.4</v>
      </c>
      <c r="G177" s="12">
        <f t="shared" si="6"/>
        <v>408800</v>
      </c>
    </row>
    <row r="178" spans="1:11" x14ac:dyDescent="0.15">
      <c r="A178" t="s">
        <v>80</v>
      </c>
      <c r="B178">
        <f>VLOOKUP(A178,'Data entry'!A:B,2,FALSE)</f>
        <v>2261</v>
      </c>
      <c r="C178" s="9">
        <v>0.389399106477054</v>
      </c>
      <c r="D178" s="12">
        <f t="shared" si="5"/>
        <v>2261000</v>
      </c>
      <c r="E178" s="9" t="str">
        <f>VLOOKUP(C178,Dashboard!$D$14:$G$26,3,TRUE)</f>
        <v>B</v>
      </c>
      <c r="F178" s="9">
        <f>VLOOKUP(C178,Dashboard!$D$14:$G$26,4,TRUE)</f>
        <v>0.4</v>
      </c>
      <c r="G178" s="12">
        <f t="shared" si="6"/>
        <v>904400.00000000012</v>
      </c>
    </row>
    <row r="179" spans="1:11" x14ac:dyDescent="0.15">
      <c r="A179" t="s">
        <v>156</v>
      </c>
      <c r="B179">
        <f>VLOOKUP(A179,'Data entry'!A:B,2,FALSE)</f>
        <v>2968</v>
      </c>
      <c r="C179" s="9">
        <v>0.38859472440295401</v>
      </c>
      <c r="D179" s="12">
        <f t="shared" si="5"/>
        <v>2968000</v>
      </c>
      <c r="E179" s="9" t="str">
        <f>VLOOKUP(C179,Dashboard!$D$14:$G$26,3,TRUE)</f>
        <v>B</v>
      </c>
      <c r="F179" s="9">
        <f>VLOOKUP(C179,Dashboard!$D$14:$G$26,4,TRUE)</f>
        <v>0.4</v>
      </c>
      <c r="G179" s="12">
        <f t="shared" si="6"/>
        <v>1187200</v>
      </c>
    </row>
    <row r="180" spans="1:11" x14ac:dyDescent="0.15">
      <c r="A180" t="s">
        <v>172</v>
      </c>
      <c r="B180">
        <f>VLOOKUP(A180,'Data entry'!A:B,2,FALSE)</f>
        <v>14790</v>
      </c>
      <c r="C180" s="9">
        <v>0.38479472023541</v>
      </c>
      <c r="D180" s="12">
        <f t="shared" si="5"/>
        <v>14790000</v>
      </c>
      <c r="E180" s="9" t="str">
        <f>VLOOKUP(C180,Dashboard!$D$14:$G$26,3,TRUE)</f>
        <v>B</v>
      </c>
      <c r="F180" s="9">
        <f>VLOOKUP(C180,Dashboard!$D$14:$G$26,4,TRUE)</f>
        <v>0.4</v>
      </c>
      <c r="G180" s="12">
        <f t="shared" si="6"/>
        <v>5916000</v>
      </c>
    </row>
    <row r="181" spans="1:11" x14ac:dyDescent="0.15">
      <c r="A181" t="s">
        <v>214</v>
      </c>
      <c r="B181">
        <f>VLOOKUP(A181,'Data entry'!A:B,2,FALSE)</f>
        <v>2502</v>
      </c>
      <c r="C181" s="9">
        <v>0.38459486229009898</v>
      </c>
      <c r="D181" s="12">
        <f t="shared" si="5"/>
        <v>2502000</v>
      </c>
      <c r="E181" s="9" t="str">
        <f>VLOOKUP(C181,Dashboard!$D$14:$G$26,3,TRUE)</f>
        <v>B</v>
      </c>
      <c r="F181" s="9">
        <f>VLOOKUP(C181,Dashboard!$D$14:$G$26,4,TRUE)</f>
        <v>0.4</v>
      </c>
      <c r="G181" s="12">
        <f t="shared" si="6"/>
        <v>1000800.0000000001</v>
      </c>
    </row>
    <row r="182" spans="1:11" x14ac:dyDescent="0.15">
      <c r="A182" t="s">
        <v>158</v>
      </c>
      <c r="B182">
        <f>VLOOKUP(A182,'Data entry'!A:B,2,FALSE)</f>
        <v>380</v>
      </c>
      <c r="C182" s="9">
        <v>0.38418531780500498</v>
      </c>
      <c r="D182" s="12">
        <f t="shared" si="5"/>
        <v>380000</v>
      </c>
      <c r="E182" s="9" t="str">
        <f>VLOOKUP(C182,Dashboard!$D$14:$G$26,3,TRUE)</f>
        <v>B</v>
      </c>
      <c r="F182" s="9">
        <f>VLOOKUP(C182,Dashboard!$D$14:$G$26,4,TRUE)</f>
        <v>0.4</v>
      </c>
      <c r="G182" s="12">
        <f t="shared" si="6"/>
        <v>152000</v>
      </c>
      <c r="J182" s="9" t="s">
        <v>46</v>
      </c>
      <c r="K182" s="12"/>
    </row>
    <row r="183" spans="1:11" x14ac:dyDescent="0.15">
      <c r="A183" t="s">
        <v>136</v>
      </c>
      <c r="B183">
        <f>VLOOKUP(A183,'Data entry'!A:B,2,FALSE)</f>
        <v>36</v>
      </c>
      <c r="C183" s="9">
        <v>0.38268029942349702</v>
      </c>
      <c r="D183" s="12">
        <f t="shared" si="5"/>
        <v>36000</v>
      </c>
      <c r="E183" s="9" t="str">
        <f>VLOOKUP(C183,Dashboard!$D$14:$G$26,3,TRUE)</f>
        <v>B</v>
      </c>
      <c r="F183" s="9">
        <f>VLOOKUP(C183,Dashboard!$D$14:$G$26,4,TRUE)</f>
        <v>0.4</v>
      </c>
      <c r="G183" s="12">
        <f t="shared" si="6"/>
        <v>14400</v>
      </c>
      <c r="K183" s="12"/>
    </row>
    <row r="184" spans="1:11" x14ac:dyDescent="0.15">
      <c r="A184" t="s">
        <v>234</v>
      </c>
      <c r="B184">
        <f>VLOOKUP(A184,'Data entry'!A:B,2,FALSE)</f>
        <v>4461</v>
      </c>
      <c r="C184" s="9">
        <v>0.37982276805077902</v>
      </c>
      <c r="D184" s="12">
        <f t="shared" si="5"/>
        <v>4461000</v>
      </c>
      <c r="E184" s="9" t="str">
        <f>VLOOKUP(C184,Dashboard!$D$14:$G$26,3,TRUE)</f>
        <v>B</v>
      </c>
      <c r="F184" s="9">
        <f>VLOOKUP(C184,Dashboard!$D$14:$G$26,4,TRUE)</f>
        <v>0.4</v>
      </c>
      <c r="G184" s="12">
        <f t="shared" si="6"/>
        <v>1784400</v>
      </c>
    </row>
    <row r="185" spans="1:11" x14ac:dyDescent="0.15">
      <c r="A185" t="s">
        <v>235</v>
      </c>
      <c r="B185">
        <f>VLOOKUP(A185,'Data entry'!A:B,2,FALSE)</f>
        <v>5</v>
      </c>
      <c r="C185" s="9">
        <v>0.37982276805077902</v>
      </c>
      <c r="D185" s="12">
        <f t="shared" si="5"/>
        <v>5000</v>
      </c>
      <c r="E185" s="9" t="str">
        <f>VLOOKUP(C185,Dashboard!$D$14:$G$26,3,TRUE)</f>
        <v>B</v>
      </c>
      <c r="F185" s="9">
        <f>VLOOKUP(C185,Dashboard!$D$14:$G$26,4,TRUE)</f>
        <v>0.4</v>
      </c>
      <c r="G185" s="12">
        <f t="shared" si="6"/>
        <v>2000</v>
      </c>
    </row>
    <row r="186" spans="1:11" x14ac:dyDescent="0.15">
      <c r="A186" t="s">
        <v>200</v>
      </c>
      <c r="B186">
        <f>VLOOKUP(A186,'Data entry'!A:B,2,FALSE)</f>
        <v>8053</v>
      </c>
      <c r="C186" s="9">
        <v>0.37927266286695499</v>
      </c>
      <c r="D186" s="12">
        <f t="shared" si="5"/>
        <v>8053000</v>
      </c>
      <c r="E186" s="9" t="str">
        <f>VLOOKUP(C186,Dashboard!$D$14:$G$26,3,TRUE)</f>
        <v>B</v>
      </c>
      <c r="F186" s="9">
        <f>VLOOKUP(C186,Dashboard!$D$14:$G$26,4,TRUE)</f>
        <v>0.4</v>
      </c>
      <c r="G186" s="12">
        <f t="shared" si="6"/>
        <v>3221200.0000000005</v>
      </c>
    </row>
    <row r="187" spans="1:11" x14ac:dyDescent="0.15">
      <c r="A187" t="s">
        <v>82</v>
      </c>
      <c r="B187">
        <f>VLOOKUP(A187,'Data entry'!A:B,2,FALSE)</f>
        <v>93</v>
      </c>
      <c r="C187" s="9">
        <v>0.378759422935325</v>
      </c>
      <c r="D187" s="12">
        <f t="shared" si="5"/>
        <v>93000</v>
      </c>
      <c r="E187" s="9" t="str">
        <f>VLOOKUP(C187,Dashboard!$D$14:$G$26,3,TRUE)</f>
        <v>B</v>
      </c>
      <c r="F187" s="9">
        <f>VLOOKUP(C187,Dashboard!$D$14:$G$26,4,TRUE)</f>
        <v>0.4</v>
      </c>
      <c r="G187" s="12">
        <f t="shared" si="6"/>
        <v>37200</v>
      </c>
    </row>
    <row r="188" spans="1:11" x14ac:dyDescent="0.15">
      <c r="A188" t="s">
        <v>258</v>
      </c>
      <c r="B188">
        <f>VLOOKUP(A188,'Data entry'!A:B,2,FALSE)</f>
        <v>10085</v>
      </c>
      <c r="C188" s="9">
        <v>0.37845573302189101</v>
      </c>
      <c r="D188" s="12">
        <f t="shared" si="5"/>
        <v>10085000</v>
      </c>
      <c r="E188" s="9" t="str">
        <f>VLOOKUP(C188,Dashboard!$D$14:$G$26,3,TRUE)</f>
        <v>B</v>
      </c>
      <c r="F188" s="9">
        <f>VLOOKUP(C188,Dashboard!$D$14:$G$26,4,TRUE)</f>
        <v>0.4</v>
      </c>
      <c r="G188" s="12">
        <f t="shared" si="6"/>
        <v>4034000</v>
      </c>
    </row>
    <row r="189" spans="1:11" x14ac:dyDescent="0.15">
      <c r="A189" t="s">
        <v>265</v>
      </c>
      <c r="B189">
        <f>VLOOKUP(A189,'Data entry'!A:B,2,FALSE)</f>
        <v>24319</v>
      </c>
      <c r="C189" s="9">
        <v>0.37636902283870399</v>
      </c>
      <c r="D189" s="12">
        <f t="shared" si="5"/>
        <v>24319000</v>
      </c>
      <c r="E189" s="9" t="str">
        <f>VLOOKUP(C189,Dashboard!$D$14:$G$26,3,TRUE)</f>
        <v>B</v>
      </c>
      <c r="F189" s="9">
        <f>VLOOKUP(C189,Dashboard!$D$14:$G$26,4,TRUE)</f>
        <v>0.4</v>
      </c>
      <c r="G189" s="12">
        <f t="shared" si="6"/>
        <v>9727600</v>
      </c>
    </row>
    <row r="190" spans="1:11" x14ac:dyDescent="0.15">
      <c r="A190" t="s">
        <v>69</v>
      </c>
      <c r="B190">
        <f>VLOOKUP(A190,'Data entry'!A:B,2,FALSE)</f>
        <v>472</v>
      </c>
      <c r="C190" s="9">
        <v>0.37241533864708598</v>
      </c>
      <c r="D190" s="12">
        <f t="shared" si="5"/>
        <v>472000</v>
      </c>
      <c r="E190" s="9" t="str">
        <f>VLOOKUP(C190,Dashboard!$D$14:$G$26,3,TRUE)</f>
        <v>B</v>
      </c>
      <c r="F190" s="9">
        <f>VLOOKUP(C190,Dashboard!$D$14:$G$26,4,TRUE)</f>
        <v>0.4</v>
      </c>
      <c r="G190" s="12">
        <f t="shared" si="6"/>
        <v>188800</v>
      </c>
    </row>
    <row r="191" spans="1:11" x14ac:dyDescent="0.15">
      <c r="A191" t="s">
        <v>155</v>
      </c>
      <c r="B191">
        <f>VLOOKUP(A191,'Data entry'!A:B,2,FALSE)</f>
        <v>2551</v>
      </c>
      <c r="C191" s="9">
        <v>0.37194314032244502</v>
      </c>
      <c r="D191" s="12">
        <f t="shared" si="5"/>
        <v>2551000</v>
      </c>
      <c r="E191" s="9" t="str">
        <f>VLOOKUP(C191,Dashboard!$D$14:$G$26,3,TRUE)</f>
        <v>B</v>
      </c>
      <c r="F191" s="9">
        <f>VLOOKUP(C191,Dashboard!$D$14:$G$26,4,TRUE)</f>
        <v>0.4</v>
      </c>
      <c r="G191" s="12">
        <f t="shared" si="6"/>
        <v>1020400.0000000001</v>
      </c>
    </row>
    <row r="192" spans="1:11" x14ac:dyDescent="0.15">
      <c r="A192" t="s">
        <v>64</v>
      </c>
      <c r="B192">
        <f>VLOOKUP(A192,'Data entry'!A:B,2,FALSE)</f>
        <v>7271</v>
      </c>
      <c r="C192" s="9">
        <v>0.36970516281702898</v>
      </c>
      <c r="D192" s="12">
        <f t="shared" si="5"/>
        <v>7271000</v>
      </c>
      <c r="E192" s="9" t="str">
        <f>VLOOKUP(C192,Dashboard!$D$14:$G$26,3,TRUE)</f>
        <v>B</v>
      </c>
      <c r="F192" s="9">
        <f>VLOOKUP(C192,Dashboard!$D$14:$G$26,4,TRUE)</f>
        <v>0.4</v>
      </c>
      <c r="G192" s="12">
        <f t="shared" si="6"/>
        <v>2908400</v>
      </c>
    </row>
    <row r="193" spans="1:11" x14ac:dyDescent="0.15">
      <c r="A193" t="s">
        <v>174</v>
      </c>
      <c r="B193">
        <f>VLOOKUP(A193,'Data entry'!A:B,2,FALSE)</f>
        <v>330</v>
      </c>
      <c r="C193" s="9">
        <v>0.36852421869109903</v>
      </c>
      <c r="D193" s="12">
        <f t="shared" si="5"/>
        <v>330000</v>
      </c>
      <c r="E193" s="9" t="str">
        <f>VLOOKUP(C193,Dashboard!$D$14:$G$26,3,TRUE)</f>
        <v>B</v>
      </c>
      <c r="F193" s="9">
        <f>VLOOKUP(C193,Dashboard!$D$14:$G$26,4,TRUE)</f>
        <v>0.4</v>
      </c>
      <c r="G193" s="12">
        <f t="shared" si="6"/>
        <v>132000</v>
      </c>
    </row>
    <row r="194" spans="1:11" x14ac:dyDescent="0.15">
      <c r="A194" t="s">
        <v>198</v>
      </c>
      <c r="B194">
        <f>VLOOKUP(A194,'Data entry'!A:B,2,FALSE)</f>
        <v>296</v>
      </c>
      <c r="C194" s="9">
        <v>0.35961843176696501</v>
      </c>
      <c r="D194" s="12">
        <f t="shared" si="5"/>
        <v>296000</v>
      </c>
      <c r="E194" s="9" t="str">
        <f>VLOOKUP(C194,Dashboard!$D$14:$G$26,3,TRUE)</f>
        <v>B</v>
      </c>
      <c r="F194" s="9">
        <f>VLOOKUP(C194,Dashboard!$D$14:$G$26,4,TRUE)</f>
        <v>0.4</v>
      </c>
      <c r="G194" s="12">
        <f t="shared" si="6"/>
        <v>118400</v>
      </c>
    </row>
    <row r="195" spans="1:11" x14ac:dyDescent="0.15">
      <c r="A195" t="s">
        <v>189</v>
      </c>
      <c r="B195">
        <f>VLOOKUP(A195,'Data entry'!A:B,2,FALSE)</f>
        <v>586</v>
      </c>
      <c r="C195" s="9">
        <v>0.35945263904860297</v>
      </c>
      <c r="D195" s="12">
        <f t="shared" si="5"/>
        <v>586000</v>
      </c>
      <c r="E195" s="9" t="str">
        <f>VLOOKUP(C195,Dashboard!$D$14:$G$26,3,TRUE)</f>
        <v>B</v>
      </c>
      <c r="F195" s="9">
        <f>VLOOKUP(C195,Dashboard!$D$14:$G$26,4,TRUE)</f>
        <v>0.4</v>
      </c>
      <c r="G195" s="12">
        <f t="shared" si="6"/>
        <v>234400</v>
      </c>
    </row>
    <row r="196" spans="1:11" x14ac:dyDescent="0.15">
      <c r="A196" t="s">
        <v>81</v>
      </c>
      <c r="B196">
        <f>VLOOKUP(A196,'Data entry'!A:B,2,FALSE)</f>
        <v>563</v>
      </c>
      <c r="C196" s="9">
        <v>0.35864322138663701</v>
      </c>
      <c r="D196" s="12">
        <f t="shared" si="5"/>
        <v>563000</v>
      </c>
      <c r="E196" s="9" t="str">
        <f>VLOOKUP(C196,Dashboard!$D$14:$G$26,3,TRUE)</f>
        <v>B</v>
      </c>
      <c r="F196" s="9">
        <f>VLOOKUP(C196,Dashboard!$D$14:$G$26,4,TRUE)</f>
        <v>0.4</v>
      </c>
      <c r="G196" s="12">
        <f t="shared" si="6"/>
        <v>225200.00000000003</v>
      </c>
    </row>
    <row r="197" spans="1:11" x14ac:dyDescent="0.15">
      <c r="A197" t="s">
        <v>114</v>
      </c>
      <c r="B197">
        <f>VLOOKUP(A197,'Data entry'!A:B,2,FALSE)</f>
        <v>8023</v>
      </c>
      <c r="C197" s="9">
        <v>0.35702747237849702</v>
      </c>
      <c r="D197" s="12">
        <f t="shared" si="5"/>
        <v>8023000</v>
      </c>
      <c r="E197" s="9" t="str">
        <f>VLOOKUP(C197,Dashboard!$D$14:$G$26,3,TRUE)</f>
        <v>B</v>
      </c>
      <c r="F197" s="9">
        <f>VLOOKUP(C197,Dashboard!$D$14:$G$26,4,TRUE)</f>
        <v>0.4</v>
      </c>
      <c r="G197" s="12">
        <f t="shared" si="6"/>
        <v>3209200.0000000005</v>
      </c>
    </row>
    <row r="198" spans="1:11" x14ac:dyDescent="0.15">
      <c r="A198" t="s">
        <v>243</v>
      </c>
      <c r="B198">
        <f>VLOOKUP(A198,'Data entry'!A:B,2,FALSE)</f>
        <v>201</v>
      </c>
      <c r="C198" s="9">
        <v>0.35628779993508097</v>
      </c>
      <c r="D198" s="12">
        <f t="shared" si="5"/>
        <v>201000</v>
      </c>
      <c r="E198" s="9" t="str">
        <f>VLOOKUP(C198,Dashboard!$D$14:$G$26,3,TRUE)</f>
        <v>B</v>
      </c>
      <c r="F198" s="9">
        <f>VLOOKUP(C198,Dashboard!$D$14:$G$26,4,TRUE)</f>
        <v>0.4</v>
      </c>
      <c r="G198" s="12">
        <f t="shared" si="6"/>
        <v>80400</v>
      </c>
      <c r="J198" s="9" t="s">
        <v>46</v>
      </c>
      <c r="K198" s="12"/>
    </row>
    <row r="199" spans="1:11" x14ac:dyDescent="0.15">
      <c r="A199" t="s">
        <v>111</v>
      </c>
      <c r="B199">
        <f>VLOOKUP(A199,'Data entry'!A:B,2,FALSE)</f>
        <v>47</v>
      </c>
      <c r="C199" s="9">
        <v>0.35576613650003103</v>
      </c>
      <c r="D199" s="12">
        <f t="shared" si="5"/>
        <v>47000</v>
      </c>
      <c r="E199" s="9" t="str">
        <f>VLOOKUP(C199,Dashboard!$D$14:$G$26,3,TRUE)</f>
        <v>B</v>
      </c>
      <c r="F199" s="9">
        <f>VLOOKUP(C199,Dashboard!$D$14:$G$26,4,TRUE)</f>
        <v>0.4</v>
      </c>
      <c r="G199" s="12">
        <f t="shared" si="6"/>
        <v>18800</v>
      </c>
      <c r="J199" s="9" t="s">
        <v>46</v>
      </c>
      <c r="K199" s="12"/>
    </row>
    <row r="200" spans="1:11" x14ac:dyDescent="0.15">
      <c r="A200" t="s">
        <v>84</v>
      </c>
      <c r="B200">
        <f>VLOOKUP(A200,'Data entry'!A:B,2,FALSE)</f>
        <v>408</v>
      </c>
      <c r="C200" s="9">
        <v>0.352629381617037</v>
      </c>
      <c r="D200" s="12">
        <f t="shared" si="5"/>
        <v>408000</v>
      </c>
      <c r="E200" s="9" t="str">
        <f>VLOOKUP(C200,Dashboard!$D$14:$G$26,3,TRUE)</f>
        <v>B</v>
      </c>
      <c r="F200" s="9">
        <f>VLOOKUP(C200,Dashboard!$D$14:$G$26,4,TRUE)</f>
        <v>0.4</v>
      </c>
      <c r="G200" s="12">
        <f t="shared" si="6"/>
        <v>163200.00000000003</v>
      </c>
    </row>
    <row r="201" spans="1:11" x14ac:dyDescent="0.15">
      <c r="A201" t="s">
        <v>135</v>
      </c>
      <c r="B201">
        <f>VLOOKUP(A201,'Data entry'!A:B,2,FALSE)</f>
        <v>212</v>
      </c>
      <c r="C201" s="9">
        <v>0.35241350631023999</v>
      </c>
      <c r="D201" s="12">
        <f t="shared" si="5"/>
        <v>212000</v>
      </c>
      <c r="E201" s="9" t="str">
        <f>VLOOKUP(C201,Dashboard!$D$14:$G$26,3,TRUE)</f>
        <v>B</v>
      </c>
      <c r="F201" s="9">
        <f>VLOOKUP(C201,Dashboard!$D$14:$G$26,4,TRUE)</f>
        <v>0.4</v>
      </c>
      <c r="G201" s="12">
        <f t="shared" si="6"/>
        <v>84800.000000000015</v>
      </c>
    </row>
    <row r="202" spans="1:11" x14ac:dyDescent="0.15">
      <c r="A202" t="s">
        <v>269</v>
      </c>
      <c r="B202">
        <f>VLOOKUP(A202,'Data entry'!A:B,2,FALSE)</f>
        <v>1841</v>
      </c>
      <c r="C202" s="9">
        <v>0.35184974326561302</v>
      </c>
      <c r="D202" s="12">
        <f t="shared" si="5"/>
        <v>1841000</v>
      </c>
      <c r="E202" s="9" t="str">
        <f>VLOOKUP(C202,Dashboard!$D$14:$G$26,3,TRUE)</f>
        <v>B</v>
      </c>
      <c r="F202" s="9">
        <f>VLOOKUP(C202,Dashboard!$D$14:$G$26,4,TRUE)</f>
        <v>0.4</v>
      </c>
      <c r="G202" s="12">
        <f t="shared" si="6"/>
        <v>736400.00000000012</v>
      </c>
    </row>
    <row r="203" spans="1:11" x14ac:dyDescent="0.15">
      <c r="A203" t="s">
        <v>143</v>
      </c>
      <c r="B203">
        <f>VLOOKUP(A203,'Data entry'!A:B,2,FALSE)</f>
        <v>65144</v>
      </c>
      <c r="C203" s="9">
        <v>0.350923228948057</v>
      </c>
      <c r="D203" s="12">
        <f t="shared" si="5"/>
        <v>65144000</v>
      </c>
      <c r="E203" s="9" t="str">
        <f>VLOOKUP(C203,Dashboard!$D$14:$G$26,3,TRUE)</f>
        <v>B</v>
      </c>
      <c r="F203" s="9">
        <f>VLOOKUP(C203,Dashboard!$D$14:$G$26,4,TRUE)</f>
        <v>0.4</v>
      </c>
      <c r="G203" s="12">
        <f t="shared" si="6"/>
        <v>26057600.000000004</v>
      </c>
    </row>
    <row r="204" spans="1:11" x14ac:dyDescent="0.15">
      <c r="A204" t="s">
        <v>50</v>
      </c>
      <c r="B204">
        <f>VLOOKUP(A204,'Data entry'!A:B,2,FALSE)</f>
        <v>2309</v>
      </c>
      <c r="C204" s="9">
        <v>0.35013692701812299</v>
      </c>
      <c r="D204" s="12">
        <f t="shared" si="5"/>
        <v>2309000</v>
      </c>
      <c r="E204" s="9" t="str">
        <f>VLOOKUP(C204,Dashboard!$D$14:$G$26,3,TRUE)</f>
        <v>B</v>
      </c>
      <c r="F204" s="9">
        <f>VLOOKUP(C204,Dashboard!$D$14:$G$26,4,TRUE)</f>
        <v>0.4</v>
      </c>
      <c r="G204" s="12">
        <f t="shared" si="6"/>
        <v>923600</v>
      </c>
    </row>
    <row r="205" spans="1:11" x14ac:dyDescent="0.15">
      <c r="A205" t="s">
        <v>204</v>
      </c>
      <c r="B205">
        <f>VLOOKUP(A205,'Data entry'!A:B,2,FALSE)</f>
        <v>742</v>
      </c>
      <c r="C205" s="9">
        <v>0.34937975894200102</v>
      </c>
      <c r="D205" s="12">
        <f t="shared" si="5"/>
        <v>742000</v>
      </c>
      <c r="E205" s="9" t="str">
        <f>VLOOKUP(C205,Dashboard!$D$14:$G$26,3,TRUE)</f>
        <v>B</v>
      </c>
      <c r="F205" s="9">
        <f>VLOOKUP(C205,Dashboard!$D$14:$G$26,4,TRUE)</f>
        <v>0.4</v>
      </c>
      <c r="G205" s="12">
        <f t="shared" si="6"/>
        <v>296800</v>
      </c>
    </row>
    <row r="206" spans="1:11" x14ac:dyDescent="0.15">
      <c r="A206" t="s">
        <v>49</v>
      </c>
      <c r="B206">
        <f>VLOOKUP(A206,'Data entry'!A:B,2,FALSE)</f>
        <v>467</v>
      </c>
      <c r="C206" s="9">
        <v>0.34721365095686502</v>
      </c>
      <c r="D206" s="12">
        <f t="shared" si="5"/>
        <v>467000</v>
      </c>
      <c r="E206" s="9" t="str">
        <f>VLOOKUP(C206,Dashboard!$D$14:$G$26,3,TRUE)</f>
        <v>B</v>
      </c>
      <c r="F206" s="9">
        <f>VLOOKUP(C206,Dashboard!$D$14:$G$26,4,TRUE)</f>
        <v>0.4</v>
      </c>
      <c r="G206" s="12">
        <f t="shared" si="6"/>
        <v>186800</v>
      </c>
    </row>
    <row r="207" spans="1:11" x14ac:dyDescent="0.15">
      <c r="A207" t="s">
        <v>171</v>
      </c>
      <c r="B207">
        <f>VLOOKUP(A207,'Data entry'!A:B,2,FALSE)</f>
        <v>668</v>
      </c>
      <c r="C207" s="9">
        <v>0.34380896721263499</v>
      </c>
      <c r="D207" s="12">
        <f t="shared" si="5"/>
        <v>668000</v>
      </c>
      <c r="E207" s="9" t="str">
        <f>VLOOKUP(C207,Dashboard!$D$14:$G$26,3,TRUE)</f>
        <v>B</v>
      </c>
      <c r="F207" s="9">
        <f>VLOOKUP(C207,Dashboard!$D$14:$G$26,4,TRUE)</f>
        <v>0.4</v>
      </c>
      <c r="G207" s="12">
        <f t="shared" si="6"/>
        <v>267200</v>
      </c>
    </row>
    <row r="208" spans="1:11" x14ac:dyDescent="0.15">
      <c r="A208" t="s">
        <v>250</v>
      </c>
      <c r="B208">
        <f>VLOOKUP(A208,'Data entry'!A:B,2,FALSE)</f>
        <v>30</v>
      </c>
      <c r="C208" s="9">
        <v>0.34148535191618001</v>
      </c>
      <c r="D208" s="12">
        <f t="shared" si="5"/>
        <v>30000</v>
      </c>
      <c r="E208" s="9" t="str">
        <f>VLOOKUP(C208,Dashboard!$D$14:$G$26,3,TRUE)</f>
        <v>B</v>
      </c>
      <c r="F208" s="9">
        <f>VLOOKUP(C208,Dashboard!$D$14:$G$26,4,TRUE)</f>
        <v>0.4</v>
      </c>
      <c r="G208" s="12">
        <f t="shared" si="6"/>
        <v>12000</v>
      </c>
    </row>
    <row r="209" spans="1:7" x14ac:dyDescent="0.15">
      <c r="A209" t="s">
        <v>279</v>
      </c>
      <c r="B209">
        <f>VLOOKUP(A209,'Data entry'!A:B,2,FALSE)</f>
        <v>4719</v>
      </c>
      <c r="C209" s="9">
        <v>0.33059051085063201</v>
      </c>
      <c r="D209" s="12">
        <f t="shared" si="5"/>
        <v>4719000</v>
      </c>
      <c r="E209" s="9" t="str">
        <f>VLOOKUP(C209,Dashboard!$D$14:$G$26,3,TRUE)</f>
        <v>B</v>
      </c>
      <c r="F209" s="9">
        <f>VLOOKUP(C209,Dashboard!$D$14:$G$26,4,TRUE)</f>
        <v>0.4</v>
      </c>
      <c r="G209" s="12">
        <f t="shared" si="6"/>
        <v>1887600.0000000002</v>
      </c>
    </row>
    <row r="210" spans="1:7" x14ac:dyDescent="0.15">
      <c r="A210" t="s">
        <v>264</v>
      </c>
      <c r="B210">
        <f>VLOOKUP(A210,'Data entry'!A:B,2,FALSE)</f>
        <v>3091</v>
      </c>
      <c r="C210" s="9">
        <v>0.32825161135410902</v>
      </c>
      <c r="D210" s="12">
        <f t="shared" ref="D210:D255" si="7">B210*$B$3</f>
        <v>3091000</v>
      </c>
      <c r="E210" s="9" t="str">
        <f>VLOOKUP(C210,Dashboard!$D$14:$G$26,3,TRUE)</f>
        <v>B</v>
      </c>
      <c r="F210" s="9">
        <f>VLOOKUP(C210,Dashboard!$D$14:$G$26,4,TRUE)</f>
        <v>0.4</v>
      </c>
      <c r="G210" s="12">
        <f t="shared" ref="G210:G255" si="8">F210*B210*$B$3</f>
        <v>1236400</v>
      </c>
    </row>
    <row r="211" spans="1:7" x14ac:dyDescent="0.15">
      <c r="A211" t="s">
        <v>124</v>
      </c>
      <c r="B211">
        <f>VLOOKUP(A211,'Data entry'!A:B,2,FALSE)</f>
        <v>195</v>
      </c>
      <c r="C211" s="9">
        <v>0.32797439679174001</v>
      </c>
      <c r="D211" s="12">
        <f t="shared" si="7"/>
        <v>195000</v>
      </c>
      <c r="E211" s="9" t="str">
        <f>VLOOKUP(C211,Dashboard!$D$14:$G$26,3,TRUE)</f>
        <v>B</v>
      </c>
      <c r="F211" s="9">
        <f>VLOOKUP(C211,Dashboard!$D$14:$G$26,4,TRUE)</f>
        <v>0.4</v>
      </c>
      <c r="G211" s="12">
        <f t="shared" si="8"/>
        <v>78000</v>
      </c>
    </row>
    <row r="212" spans="1:7" x14ac:dyDescent="0.15">
      <c r="A212" t="s">
        <v>170</v>
      </c>
      <c r="B212">
        <f>VLOOKUP(A212,'Data entry'!A:B,2,FALSE)</f>
        <v>264</v>
      </c>
      <c r="C212" s="9">
        <v>0.325224280063175</v>
      </c>
      <c r="D212" s="12">
        <f t="shared" si="7"/>
        <v>264000</v>
      </c>
      <c r="E212" s="9" t="str">
        <f>VLOOKUP(C212,Dashboard!$D$14:$G$26,3,TRUE)</f>
        <v>B</v>
      </c>
      <c r="F212" s="9">
        <f>VLOOKUP(C212,Dashboard!$D$14:$G$26,4,TRUE)</f>
        <v>0.4</v>
      </c>
      <c r="G212" s="12">
        <f t="shared" si="8"/>
        <v>105600.00000000001</v>
      </c>
    </row>
    <row r="213" spans="1:7" x14ac:dyDescent="0.15">
      <c r="A213" t="s">
        <v>185</v>
      </c>
      <c r="B213">
        <f>VLOOKUP(A213,'Data entry'!A:B,2,FALSE)</f>
        <v>442</v>
      </c>
      <c r="C213" s="9">
        <v>0.32438864627898101</v>
      </c>
      <c r="D213" s="12">
        <f t="shared" si="7"/>
        <v>442000</v>
      </c>
      <c r="E213" s="9" t="str">
        <f>VLOOKUP(C213,Dashboard!$D$14:$G$26,3,TRUE)</f>
        <v>B</v>
      </c>
      <c r="F213" s="9">
        <f>VLOOKUP(C213,Dashboard!$D$14:$G$26,4,TRUE)</f>
        <v>0.4</v>
      </c>
      <c r="G213" s="12">
        <f t="shared" si="8"/>
        <v>176800</v>
      </c>
    </row>
    <row r="214" spans="1:7" x14ac:dyDescent="0.15">
      <c r="A214" t="s">
        <v>248</v>
      </c>
      <c r="B214">
        <f>VLOOKUP(A214,'Data entry'!A:B,2,FALSE)</f>
        <v>2117</v>
      </c>
      <c r="C214" s="9">
        <v>0.32398359160713802</v>
      </c>
      <c r="D214" s="12">
        <f t="shared" si="7"/>
        <v>2117000</v>
      </c>
      <c r="E214" s="9" t="str">
        <f>VLOOKUP(C214,Dashboard!$D$14:$G$26,3,TRUE)</f>
        <v>B</v>
      </c>
      <c r="F214" s="9">
        <f>VLOOKUP(C214,Dashboard!$D$14:$G$26,4,TRUE)</f>
        <v>0.4</v>
      </c>
      <c r="G214" s="12">
        <f t="shared" si="8"/>
        <v>846800.00000000012</v>
      </c>
    </row>
    <row r="215" spans="1:7" x14ac:dyDescent="0.15">
      <c r="A215" t="s">
        <v>57</v>
      </c>
      <c r="B215">
        <f>VLOOKUP(A215,'Data entry'!A:B,2,FALSE)</f>
        <v>463</v>
      </c>
      <c r="C215" s="9">
        <v>0.32310801940048101</v>
      </c>
      <c r="D215" s="12">
        <f t="shared" si="7"/>
        <v>463000</v>
      </c>
      <c r="E215" s="9" t="str">
        <f>VLOOKUP(C215,Dashboard!$D$14:$G$26,3,TRUE)</f>
        <v>B</v>
      </c>
      <c r="F215" s="9">
        <f>VLOOKUP(C215,Dashboard!$D$14:$G$26,4,TRUE)</f>
        <v>0.4</v>
      </c>
      <c r="G215" s="12">
        <f t="shared" si="8"/>
        <v>185200.00000000003</v>
      </c>
    </row>
    <row r="216" spans="1:7" x14ac:dyDescent="0.15">
      <c r="A216" t="s">
        <v>125</v>
      </c>
      <c r="B216">
        <f>VLOOKUP(A216,'Data entry'!A:B,2,FALSE)</f>
        <v>530</v>
      </c>
      <c r="C216" s="9">
        <v>0.32060503360682602</v>
      </c>
      <c r="D216" s="12">
        <f t="shared" si="7"/>
        <v>530000</v>
      </c>
      <c r="E216" s="9" t="str">
        <f>VLOOKUP(C216,Dashboard!$D$14:$G$26,3,TRUE)</f>
        <v>B</v>
      </c>
      <c r="F216" s="9">
        <f>VLOOKUP(C216,Dashboard!$D$14:$G$26,4,TRUE)</f>
        <v>0.4</v>
      </c>
      <c r="G216" s="12">
        <f t="shared" si="8"/>
        <v>212000</v>
      </c>
    </row>
    <row r="217" spans="1:7" x14ac:dyDescent="0.15">
      <c r="A217" t="s">
        <v>207</v>
      </c>
      <c r="B217">
        <f>VLOOKUP(A217,'Data entry'!A:B,2,FALSE)</f>
        <v>17066</v>
      </c>
      <c r="C217" s="9">
        <v>0.31851376384260999</v>
      </c>
      <c r="D217" s="12">
        <f t="shared" si="7"/>
        <v>17066000</v>
      </c>
      <c r="E217" s="9" t="str">
        <f>VLOOKUP(C217,Dashboard!$D$14:$G$26,3,TRUE)</f>
        <v>B</v>
      </c>
      <c r="F217" s="9">
        <f>VLOOKUP(C217,Dashboard!$D$14:$G$26,4,TRUE)</f>
        <v>0.4</v>
      </c>
      <c r="G217" s="12">
        <f t="shared" si="8"/>
        <v>6826400.0000000009</v>
      </c>
    </row>
    <row r="218" spans="1:7" x14ac:dyDescent="0.15">
      <c r="A218" t="s">
        <v>142</v>
      </c>
      <c r="B218">
        <f>VLOOKUP(A218,'Data entry'!A:B,2,FALSE)</f>
        <v>59949</v>
      </c>
      <c r="C218" s="9">
        <v>0.317065347868068</v>
      </c>
      <c r="D218" s="12">
        <f t="shared" si="7"/>
        <v>59949000</v>
      </c>
      <c r="E218" s="9" t="str">
        <f>VLOOKUP(C218,Dashboard!$D$14:$G$26,3,TRUE)</f>
        <v>B</v>
      </c>
      <c r="F218" s="9">
        <f>VLOOKUP(C218,Dashboard!$D$14:$G$26,4,TRUE)</f>
        <v>0.4</v>
      </c>
      <c r="G218" s="12">
        <f t="shared" si="8"/>
        <v>23979600.000000004</v>
      </c>
    </row>
    <row r="219" spans="1:7" x14ac:dyDescent="0.15">
      <c r="A219" t="s">
        <v>66</v>
      </c>
      <c r="B219">
        <f>VLOOKUP(A219,'Data entry'!A:B,2,FALSE)</f>
        <v>1587</v>
      </c>
      <c r="C219" s="9">
        <v>0.315272193454119</v>
      </c>
      <c r="D219" s="12">
        <f t="shared" si="7"/>
        <v>1587000</v>
      </c>
      <c r="E219" s="9" t="str">
        <f>VLOOKUP(C219,Dashboard!$D$14:$G$26,3,TRUE)</f>
        <v>B</v>
      </c>
      <c r="F219" s="9">
        <f>VLOOKUP(C219,Dashboard!$D$14:$G$26,4,TRUE)</f>
        <v>0.4</v>
      </c>
      <c r="G219" s="12">
        <f t="shared" si="8"/>
        <v>634800.00000000012</v>
      </c>
    </row>
    <row r="220" spans="1:7" x14ac:dyDescent="0.15">
      <c r="A220" t="s">
        <v>246</v>
      </c>
      <c r="B220">
        <f>VLOOKUP(A220,'Data entry'!A:B,2,FALSE)</f>
        <v>68</v>
      </c>
      <c r="C220" s="9">
        <v>0.31241256393202499</v>
      </c>
      <c r="D220" s="12">
        <f t="shared" si="7"/>
        <v>68000</v>
      </c>
      <c r="E220" s="9" t="str">
        <f>VLOOKUP(C220,Dashboard!$D$14:$G$26,3,TRUE)</f>
        <v>B</v>
      </c>
      <c r="F220" s="9">
        <f>VLOOKUP(C220,Dashboard!$D$14:$G$26,4,TRUE)</f>
        <v>0.4</v>
      </c>
      <c r="G220" s="12">
        <f t="shared" si="8"/>
        <v>27200.000000000004</v>
      </c>
    </row>
    <row r="221" spans="1:7" x14ac:dyDescent="0.15">
      <c r="A221" t="s">
        <v>178</v>
      </c>
      <c r="B221">
        <f>VLOOKUP(A221,'Data entry'!A:B,2,FALSE)</f>
        <v>110</v>
      </c>
      <c r="C221" s="9">
        <v>0.31121582766531097</v>
      </c>
      <c r="D221" s="12">
        <f t="shared" si="7"/>
        <v>110000</v>
      </c>
      <c r="E221" s="9" t="str">
        <f>VLOOKUP(C221,Dashboard!$D$14:$G$26,3,TRUE)</f>
        <v>B</v>
      </c>
      <c r="F221" s="9">
        <f>VLOOKUP(C221,Dashboard!$D$14:$G$26,4,TRUE)</f>
        <v>0.4</v>
      </c>
      <c r="G221" s="12">
        <f t="shared" si="8"/>
        <v>44000</v>
      </c>
    </row>
    <row r="222" spans="1:7" x14ac:dyDescent="0.15">
      <c r="A222" t="s">
        <v>237</v>
      </c>
      <c r="B222">
        <f>VLOOKUP(A222,'Data entry'!A:B,2,FALSE)</f>
        <v>222</v>
      </c>
      <c r="C222" s="9">
        <v>0.30401722993270103</v>
      </c>
      <c r="D222" s="12">
        <f t="shared" si="7"/>
        <v>222000</v>
      </c>
      <c r="E222" s="9" t="str">
        <f>VLOOKUP(C222,Dashboard!$D$14:$G$26,3,TRUE)</f>
        <v>B</v>
      </c>
      <c r="F222" s="9">
        <f>VLOOKUP(C222,Dashboard!$D$14:$G$26,4,TRUE)</f>
        <v>0.4</v>
      </c>
      <c r="G222" s="12">
        <f t="shared" si="8"/>
        <v>88800.000000000015</v>
      </c>
    </row>
    <row r="223" spans="1:7" x14ac:dyDescent="0.15">
      <c r="A223" t="s">
        <v>183</v>
      </c>
      <c r="B223">
        <f>VLOOKUP(A223,'Data entry'!A:B,2,FALSE)</f>
        <v>256</v>
      </c>
      <c r="C223" s="9">
        <v>0.301370538100728</v>
      </c>
      <c r="D223" s="12">
        <f t="shared" si="7"/>
        <v>256000</v>
      </c>
      <c r="E223" s="9" t="str">
        <f>VLOOKUP(C223,Dashboard!$D$14:$G$26,3,TRUE)</f>
        <v>B</v>
      </c>
      <c r="F223" s="9">
        <f>VLOOKUP(C223,Dashboard!$D$14:$G$26,4,TRUE)</f>
        <v>0.4</v>
      </c>
      <c r="G223" s="12">
        <f t="shared" si="8"/>
        <v>102400</v>
      </c>
    </row>
    <row r="224" spans="1:7" x14ac:dyDescent="0.15">
      <c r="A224" t="s">
        <v>193</v>
      </c>
      <c r="B224">
        <f>VLOOKUP(A224,'Data entry'!A:B,2,FALSE)</f>
        <v>3595</v>
      </c>
      <c r="C224" s="9">
        <v>0.29886537183431899</v>
      </c>
      <c r="D224" s="12">
        <f t="shared" si="7"/>
        <v>3595000</v>
      </c>
      <c r="E224" s="9" t="str">
        <f>VLOOKUP(C224,Dashboard!$D$14:$G$26,3,TRUE)</f>
        <v>B</v>
      </c>
      <c r="F224" s="9">
        <f>VLOOKUP(C224,Dashboard!$D$14:$G$26,4,TRUE)</f>
        <v>0.4</v>
      </c>
      <c r="G224" s="12">
        <f t="shared" si="8"/>
        <v>1438000</v>
      </c>
    </row>
    <row r="225" spans="1:9" x14ac:dyDescent="0.15">
      <c r="A225" t="s">
        <v>71</v>
      </c>
      <c r="B225">
        <f>VLOOKUP(A225,'Data entry'!A:B,2,FALSE)</f>
        <v>160</v>
      </c>
      <c r="C225" s="9">
        <v>0.294961256167736</v>
      </c>
      <c r="D225" s="12">
        <f t="shared" si="7"/>
        <v>160000</v>
      </c>
      <c r="E225" s="9" t="str">
        <f>VLOOKUP(C225,Dashboard!$D$14:$G$26,3,TRUE)</f>
        <v>B</v>
      </c>
      <c r="F225" s="9">
        <f>VLOOKUP(C225,Dashboard!$D$14:$G$26,4,TRUE)</f>
        <v>0.4</v>
      </c>
      <c r="G225" s="12">
        <f t="shared" si="8"/>
        <v>64000</v>
      </c>
    </row>
    <row r="226" spans="1:9" x14ac:dyDescent="0.15">
      <c r="A226" t="s">
        <v>61</v>
      </c>
      <c r="B226">
        <f>VLOOKUP(A226,'Data entry'!A:B,2,FALSE)</f>
        <v>712</v>
      </c>
      <c r="C226" s="9">
        <v>0.293691038745997</v>
      </c>
      <c r="D226" s="12">
        <f t="shared" si="7"/>
        <v>712000</v>
      </c>
      <c r="E226" s="9" t="str">
        <f>VLOOKUP(C226,Dashboard!$D$14:$G$26,3,TRUE)</f>
        <v>B</v>
      </c>
      <c r="F226" s="9">
        <f>VLOOKUP(C226,Dashboard!$D$14:$G$26,4,TRUE)</f>
        <v>0.4</v>
      </c>
      <c r="G226" s="12">
        <f t="shared" si="8"/>
        <v>284800</v>
      </c>
    </row>
    <row r="227" spans="1:9" x14ac:dyDescent="0.15">
      <c r="A227" t="s">
        <v>275</v>
      </c>
      <c r="B227">
        <f>VLOOKUP(A227,'Data entry'!A:B,2,FALSE)</f>
        <v>1066</v>
      </c>
      <c r="C227" s="9">
        <v>0.286637616583032</v>
      </c>
      <c r="D227" s="12">
        <f t="shared" si="7"/>
        <v>1066000</v>
      </c>
      <c r="E227" s="9" t="str">
        <f>VLOOKUP(C227,Dashboard!$D$14:$G$26,3,TRUE)</f>
        <v>B</v>
      </c>
      <c r="F227" s="9">
        <f>VLOOKUP(C227,Dashboard!$D$14:$G$26,4,TRUE)</f>
        <v>0.4</v>
      </c>
      <c r="G227" s="12">
        <f t="shared" si="8"/>
        <v>426400.00000000006</v>
      </c>
    </row>
    <row r="228" spans="1:9" x14ac:dyDescent="0.15">
      <c r="A228" t="s">
        <v>190</v>
      </c>
      <c r="B228">
        <f>VLOOKUP(A228,'Data entry'!A:B,2,FALSE)</f>
        <v>296</v>
      </c>
      <c r="C228" s="9">
        <v>0.26957099986784999</v>
      </c>
      <c r="D228" s="12">
        <f t="shared" si="7"/>
        <v>296000</v>
      </c>
      <c r="E228" s="9" t="str">
        <f>VLOOKUP(C228,Dashboard!$D$14:$G$26,3,TRUE)</f>
        <v>B</v>
      </c>
      <c r="F228" s="9">
        <f>VLOOKUP(C228,Dashboard!$D$14:$G$26,4,TRUE)</f>
        <v>0.4</v>
      </c>
      <c r="G228" s="12">
        <f t="shared" si="8"/>
        <v>118400</v>
      </c>
    </row>
    <row r="229" spans="1:9" x14ac:dyDescent="0.15">
      <c r="A229" t="s">
        <v>256</v>
      </c>
      <c r="B229">
        <f>VLOOKUP(A229,'Data entry'!A:B,2,FALSE)</f>
        <v>109</v>
      </c>
      <c r="C229" s="9">
        <v>0.26089454342212198</v>
      </c>
      <c r="D229" s="12">
        <f t="shared" si="7"/>
        <v>109000</v>
      </c>
      <c r="E229" s="9" t="str">
        <f>VLOOKUP(C229,Dashboard!$D$14:$G$26,3,TRUE)</f>
        <v>B</v>
      </c>
      <c r="F229" s="9">
        <f>VLOOKUP(C229,Dashboard!$D$14:$G$26,4,TRUE)</f>
        <v>0.4</v>
      </c>
      <c r="G229" s="12">
        <f t="shared" si="8"/>
        <v>43600</v>
      </c>
    </row>
    <row r="230" spans="1:9" x14ac:dyDescent="0.15">
      <c r="A230" t="s">
        <v>47</v>
      </c>
      <c r="B230">
        <f>VLOOKUP(A230,'Data entry'!A:B,2,FALSE)</f>
        <v>475</v>
      </c>
      <c r="C230" s="9">
        <v>0.25292284399655401</v>
      </c>
      <c r="D230" s="12">
        <f t="shared" si="7"/>
        <v>475000</v>
      </c>
      <c r="E230" s="9" t="str">
        <f>VLOOKUP(C230,Dashboard!$D$14:$G$26,3,TRUE)</f>
        <v>B</v>
      </c>
      <c r="F230" s="9">
        <f>VLOOKUP(C230,Dashboard!$D$14:$G$26,4,TRUE)</f>
        <v>0.4</v>
      </c>
      <c r="G230" s="12">
        <f t="shared" si="8"/>
        <v>190000</v>
      </c>
    </row>
    <row r="231" spans="1:9" x14ac:dyDescent="0.15">
      <c r="A231" t="s">
        <v>160</v>
      </c>
      <c r="B231">
        <f>VLOOKUP(A231,'Data entry'!A:B,2,FALSE)</f>
        <v>441</v>
      </c>
      <c r="C231" s="9">
        <v>0.24660372570495501</v>
      </c>
      <c r="D231" s="12">
        <f t="shared" si="7"/>
        <v>441000</v>
      </c>
      <c r="E231" s="9" t="str">
        <f>VLOOKUP(C231,Dashboard!$D$14:$G$26,3,TRUE)</f>
        <v>B</v>
      </c>
      <c r="F231" s="9">
        <f>VLOOKUP(C231,Dashboard!$D$14:$G$26,4,TRUE)</f>
        <v>0.4</v>
      </c>
      <c r="G231" s="12">
        <f t="shared" si="8"/>
        <v>176400</v>
      </c>
    </row>
    <row r="232" spans="1:9" x14ac:dyDescent="0.15">
      <c r="A232" t="s">
        <v>249</v>
      </c>
      <c r="B232">
        <f>VLOOKUP(A232,'Data entry'!A:B,2,FALSE)</f>
        <v>1165</v>
      </c>
      <c r="C232" s="9">
        <v>0.22945697782528801</v>
      </c>
      <c r="D232" s="12">
        <f t="shared" si="7"/>
        <v>1165000</v>
      </c>
      <c r="E232" s="9" t="str">
        <f>VLOOKUP(C232,Dashboard!$D$14:$G$26,3,TRUE)</f>
        <v>B</v>
      </c>
      <c r="F232" s="9">
        <f>VLOOKUP(C232,Dashboard!$D$14:$G$26,4,TRUE)</f>
        <v>0.4</v>
      </c>
      <c r="G232" s="12">
        <f t="shared" si="8"/>
        <v>466000</v>
      </c>
    </row>
    <row r="233" spans="1:9" x14ac:dyDescent="0.15">
      <c r="A233" t="s">
        <v>270</v>
      </c>
      <c r="B233">
        <f>VLOOKUP(A233,'Data entry'!A:B,2,FALSE)</f>
        <v>13880</v>
      </c>
      <c r="C233" s="9">
        <v>0.22244524904923901</v>
      </c>
      <c r="D233" s="12">
        <f t="shared" si="7"/>
        <v>13880000</v>
      </c>
      <c r="E233" s="9" t="str">
        <f>VLOOKUP(C233,Dashboard!$D$14:$G$26,3,TRUE)</f>
        <v>B</v>
      </c>
      <c r="F233" s="9">
        <f>VLOOKUP(C233,Dashboard!$D$14:$G$26,4,TRUE)</f>
        <v>0.4</v>
      </c>
      <c r="G233" s="12">
        <f t="shared" si="8"/>
        <v>5552000</v>
      </c>
    </row>
    <row r="234" spans="1:9" x14ac:dyDescent="0.15">
      <c r="A234" t="s">
        <v>108</v>
      </c>
      <c r="B234">
        <f>VLOOKUP(A234,'Data entry'!A:B,2,FALSE)</f>
        <v>19519</v>
      </c>
      <c r="C234" s="9">
        <v>0.18303680753368801</v>
      </c>
      <c r="D234" s="12">
        <f t="shared" si="7"/>
        <v>19519000</v>
      </c>
      <c r="E234" s="9" t="str">
        <f>VLOOKUP(C234,Dashboard!$D$14:$G$26,3,TRUE)</f>
        <v>A</v>
      </c>
      <c r="F234" s="9">
        <f>VLOOKUP(C234,Dashboard!$D$14:$G$26,4,TRUE)</f>
        <v>0.2</v>
      </c>
      <c r="G234" s="12">
        <f t="shared" si="8"/>
        <v>3903800</v>
      </c>
    </row>
    <row r="235" spans="1:9" x14ac:dyDescent="0.15">
      <c r="A235" t="s">
        <v>282</v>
      </c>
      <c r="B235">
        <f>VLOOKUP(A235,'Data entry'!A:B,2,FALSE)</f>
        <v>1032</v>
      </c>
      <c r="C235" s="9">
        <v>0</v>
      </c>
      <c r="D235" s="12">
        <f t="shared" si="7"/>
        <v>1032000</v>
      </c>
      <c r="E235" s="9" t="str">
        <f>VLOOKUP(C235,Dashboard!$D$14:$G$26,3,TRUE)</f>
        <v>A</v>
      </c>
      <c r="F235" s="9">
        <f>VLOOKUP(C235,Dashboard!$D$14:$G$26,4,TRUE)</f>
        <v>0.2</v>
      </c>
      <c r="G235" s="12">
        <f t="shared" si="8"/>
        <v>206400</v>
      </c>
    </row>
    <row r="236" spans="1:9" x14ac:dyDescent="0.15">
      <c r="A236" t="s">
        <v>254</v>
      </c>
      <c r="B236">
        <f>VLOOKUP(A236,'Data entry'!A:B,2,FALSE)</f>
        <v>803</v>
      </c>
      <c r="C236" s="9">
        <v>0</v>
      </c>
      <c r="D236" s="12">
        <f t="shared" si="7"/>
        <v>803000</v>
      </c>
      <c r="E236" s="9" t="str">
        <f>VLOOKUP(C236,Dashboard!$D$14:$G$26,3,TRUE)</f>
        <v>A</v>
      </c>
      <c r="F236" s="9">
        <f>VLOOKUP(C236,Dashboard!$D$14:$G$26,4,TRUE)</f>
        <v>0.2</v>
      </c>
      <c r="G236" s="12">
        <f t="shared" si="8"/>
        <v>160600.00000000003</v>
      </c>
      <c r="I236" s="12"/>
    </row>
    <row r="237" spans="1:9" x14ac:dyDescent="0.15">
      <c r="A237" t="s">
        <v>98</v>
      </c>
      <c r="B237">
        <f>VLOOKUP(A237,'Data entry'!A:B,2,FALSE)</f>
        <v>658</v>
      </c>
      <c r="C237" s="9">
        <v>0</v>
      </c>
      <c r="D237" s="12">
        <f t="shared" si="7"/>
        <v>658000</v>
      </c>
      <c r="E237" s="9" t="str">
        <f>VLOOKUP(C237,Dashboard!$D$14:$G$26,3,TRUE)</f>
        <v>A</v>
      </c>
      <c r="F237" s="9">
        <f>VLOOKUP(C237,Dashboard!$D$14:$G$26,4,TRUE)</f>
        <v>0.2</v>
      </c>
      <c r="G237" s="12">
        <f t="shared" si="8"/>
        <v>131600</v>
      </c>
    </row>
    <row r="238" spans="1:9" x14ac:dyDescent="0.15">
      <c r="A238" t="s">
        <v>278</v>
      </c>
      <c r="B238">
        <f>VLOOKUP(A238,'Data entry'!A:B,2,FALSE)</f>
        <v>536</v>
      </c>
      <c r="C238" s="9">
        <v>0</v>
      </c>
      <c r="D238" s="12">
        <f t="shared" si="7"/>
        <v>536000</v>
      </c>
      <c r="E238" s="9" t="str">
        <f>VLOOKUP(C238,Dashboard!$D$14:$G$26,3,TRUE)</f>
        <v>A</v>
      </c>
      <c r="F238" s="9">
        <f>VLOOKUP(C238,Dashboard!$D$14:$G$26,4,TRUE)</f>
        <v>0.2</v>
      </c>
      <c r="G238" s="12">
        <f t="shared" si="8"/>
        <v>107200</v>
      </c>
    </row>
    <row r="239" spans="1:9" x14ac:dyDescent="0.15">
      <c r="A239" t="s">
        <v>211</v>
      </c>
      <c r="B239">
        <f>VLOOKUP(A239,'Data entry'!A:B,2,FALSE)</f>
        <v>171</v>
      </c>
      <c r="C239" s="9">
        <v>0</v>
      </c>
      <c r="D239" s="12">
        <f t="shared" si="7"/>
        <v>171000</v>
      </c>
      <c r="E239" s="9" t="str">
        <f>VLOOKUP(C239,Dashboard!$D$14:$G$26,3,TRUE)</f>
        <v>A</v>
      </c>
      <c r="F239" s="9">
        <f>VLOOKUP(C239,Dashboard!$D$14:$G$26,4,TRUE)</f>
        <v>0.2</v>
      </c>
      <c r="G239" s="12">
        <f t="shared" si="8"/>
        <v>34200</v>
      </c>
    </row>
    <row r="240" spans="1:9" x14ac:dyDescent="0.15">
      <c r="A240" t="s">
        <v>161</v>
      </c>
      <c r="B240">
        <f>VLOOKUP(A240,'Data entry'!A:B,2,FALSE)</f>
        <v>157</v>
      </c>
      <c r="C240" s="9">
        <v>0</v>
      </c>
      <c r="D240" s="12">
        <f t="shared" si="7"/>
        <v>157000</v>
      </c>
      <c r="E240" s="9" t="str">
        <f>VLOOKUP(C240,Dashboard!$D$14:$G$26,3,TRUE)</f>
        <v>A</v>
      </c>
      <c r="F240" s="9">
        <f>VLOOKUP(C240,Dashboard!$D$14:$G$26,4,TRUE)</f>
        <v>0.2</v>
      </c>
      <c r="G240" s="12">
        <f t="shared" si="8"/>
        <v>31400.000000000004</v>
      </c>
    </row>
    <row r="241" spans="1:7" x14ac:dyDescent="0.15">
      <c r="A241" t="s">
        <v>203</v>
      </c>
      <c r="B241">
        <f>VLOOKUP(A241,'Data entry'!A:B,2,FALSE)</f>
        <v>110</v>
      </c>
      <c r="C241" s="9">
        <v>0</v>
      </c>
      <c r="D241" s="12">
        <f t="shared" si="7"/>
        <v>110000</v>
      </c>
      <c r="E241" s="9" t="str">
        <f>VLOOKUP(C241,Dashboard!$D$14:$G$26,3,TRUE)</f>
        <v>A</v>
      </c>
      <c r="F241" s="9">
        <f>VLOOKUP(C241,Dashboard!$D$14:$G$26,4,TRUE)</f>
        <v>0.2</v>
      </c>
      <c r="G241" s="12">
        <f t="shared" si="8"/>
        <v>22000</v>
      </c>
    </row>
    <row r="242" spans="1:7" x14ac:dyDescent="0.15">
      <c r="A242" t="s">
        <v>229</v>
      </c>
      <c r="B242">
        <f>VLOOKUP(A242,'Data entry'!A:B,2,FALSE)</f>
        <v>39</v>
      </c>
      <c r="C242" s="9">
        <v>0</v>
      </c>
      <c r="D242" s="12">
        <f t="shared" si="7"/>
        <v>39000</v>
      </c>
      <c r="E242" s="9" t="str">
        <f>VLOOKUP(C242,Dashboard!$D$14:$G$26,3,TRUE)</f>
        <v>A</v>
      </c>
      <c r="F242" s="9">
        <f>VLOOKUP(C242,Dashboard!$D$14:$G$26,4,TRUE)</f>
        <v>0.2</v>
      </c>
      <c r="G242" s="12">
        <f t="shared" si="8"/>
        <v>7800.0000000000009</v>
      </c>
    </row>
    <row r="243" spans="1:7" x14ac:dyDescent="0.15">
      <c r="A243" t="s">
        <v>262</v>
      </c>
      <c r="B243">
        <f>VLOOKUP(A243,'Data entry'!A:B,2,FALSE)</f>
        <v>37</v>
      </c>
      <c r="C243" s="9">
        <v>0</v>
      </c>
      <c r="D243" s="12">
        <f t="shared" si="7"/>
        <v>37000</v>
      </c>
      <c r="E243" s="9" t="str">
        <f>VLOOKUP(C243,Dashboard!$D$14:$G$26,3,TRUE)</f>
        <v>A</v>
      </c>
      <c r="F243" s="9">
        <f>VLOOKUP(C243,Dashboard!$D$14:$G$26,4,TRUE)</f>
        <v>0.2</v>
      </c>
      <c r="G243" s="12">
        <f t="shared" si="8"/>
        <v>7400</v>
      </c>
    </row>
    <row r="244" spans="1:7" x14ac:dyDescent="0.15">
      <c r="A244" t="s">
        <v>276</v>
      </c>
      <c r="B244">
        <f>VLOOKUP(A244,'Data entry'!A:B,2,FALSE)</f>
        <v>22</v>
      </c>
      <c r="C244" s="9">
        <v>0</v>
      </c>
      <c r="D244" s="12">
        <f t="shared" si="7"/>
        <v>22000</v>
      </c>
      <c r="E244" s="9" t="str">
        <f>VLOOKUP(C244,Dashboard!$D$14:$G$26,3,TRUE)</f>
        <v>A</v>
      </c>
      <c r="F244" s="9">
        <f>VLOOKUP(C244,Dashboard!$D$14:$G$26,4,TRUE)</f>
        <v>0.2</v>
      </c>
      <c r="G244" s="12">
        <f t="shared" si="8"/>
        <v>4400</v>
      </c>
    </row>
    <row r="245" spans="1:7" x14ac:dyDescent="0.15">
      <c r="A245" t="s">
        <v>242</v>
      </c>
      <c r="B245">
        <f>VLOOKUP(A245,'Data entry'!A:B,2,FALSE)</f>
        <v>21</v>
      </c>
      <c r="C245" s="9">
        <v>0</v>
      </c>
      <c r="D245" s="12">
        <f t="shared" si="7"/>
        <v>21000</v>
      </c>
      <c r="E245" s="9" t="str">
        <f>VLOOKUP(C245,Dashboard!$D$14:$G$26,3,TRUE)</f>
        <v>A</v>
      </c>
      <c r="F245" s="9">
        <f>VLOOKUP(C245,Dashboard!$D$14:$G$26,4,TRUE)</f>
        <v>0.2</v>
      </c>
      <c r="G245" s="12">
        <f t="shared" si="8"/>
        <v>4200</v>
      </c>
    </row>
    <row r="246" spans="1:7" x14ac:dyDescent="0.15">
      <c r="A246" t="s">
        <v>224</v>
      </c>
      <c r="B246">
        <f>VLOOKUP(A246,'Data entry'!A:B,2,FALSE)</f>
        <v>21</v>
      </c>
      <c r="C246" s="9">
        <v>0</v>
      </c>
      <c r="D246" s="12">
        <f t="shared" si="7"/>
        <v>21000</v>
      </c>
      <c r="E246" s="9" t="str">
        <f>VLOOKUP(C246,Dashboard!$D$14:$G$26,3,TRUE)</f>
        <v>A</v>
      </c>
      <c r="F246" s="9">
        <f>VLOOKUP(C246,Dashboard!$D$14:$G$26,4,TRUE)</f>
        <v>0.2</v>
      </c>
      <c r="G246" s="12">
        <f t="shared" si="8"/>
        <v>4200</v>
      </c>
    </row>
    <row r="247" spans="1:7" x14ac:dyDescent="0.15">
      <c r="A247" t="s">
        <v>231</v>
      </c>
      <c r="B247">
        <f>VLOOKUP(A247,'Data entry'!A:B,2,FALSE)</f>
        <v>15</v>
      </c>
      <c r="C247" s="9">
        <v>0</v>
      </c>
      <c r="D247" s="12">
        <f t="shared" si="7"/>
        <v>15000</v>
      </c>
      <c r="E247" s="9" t="str">
        <f>VLOOKUP(C247,Dashboard!$D$14:$G$26,3,TRUE)</f>
        <v>A</v>
      </c>
      <c r="F247" s="9">
        <f>VLOOKUP(C247,Dashboard!$D$14:$G$26,4,TRUE)</f>
        <v>0.2</v>
      </c>
      <c r="G247" s="12">
        <f t="shared" si="8"/>
        <v>3000</v>
      </c>
    </row>
    <row r="248" spans="1:7" x14ac:dyDescent="0.15">
      <c r="A248" t="s">
        <v>208</v>
      </c>
      <c r="B248">
        <f>VLOOKUP(A248,'Data entry'!A:B,2,FALSE)</f>
        <v>9</v>
      </c>
      <c r="C248" s="9">
        <v>0</v>
      </c>
      <c r="D248" s="12">
        <f t="shared" si="7"/>
        <v>9000</v>
      </c>
      <c r="E248" s="9" t="str">
        <f>VLOOKUP(C248,Dashboard!$D$14:$G$26,3,TRUE)</f>
        <v>A</v>
      </c>
      <c r="F248" s="9">
        <f>VLOOKUP(C248,Dashboard!$D$14:$G$26,4,TRUE)</f>
        <v>0.2</v>
      </c>
      <c r="G248" s="12">
        <f t="shared" si="8"/>
        <v>1800</v>
      </c>
    </row>
    <row r="249" spans="1:7" x14ac:dyDescent="0.15">
      <c r="A249" t="s">
        <v>157</v>
      </c>
      <c r="B249">
        <f>VLOOKUP(A249,'Data entry'!A:B,2,FALSE)</f>
        <v>7</v>
      </c>
      <c r="C249" s="9">
        <v>0</v>
      </c>
      <c r="D249" s="12">
        <f t="shared" si="7"/>
        <v>7000</v>
      </c>
      <c r="E249" s="9" t="str">
        <f>VLOOKUP(C249,Dashboard!$D$14:$G$26,3,TRUE)</f>
        <v>A</v>
      </c>
      <c r="F249" s="9">
        <f>VLOOKUP(C249,Dashboard!$D$14:$G$26,4,TRUE)</f>
        <v>0.2</v>
      </c>
      <c r="G249" s="12">
        <f t="shared" si="8"/>
        <v>1400.0000000000002</v>
      </c>
    </row>
    <row r="250" spans="1:7" x14ac:dyDescent="0.15">
      <c r="A250" t="s">
        <v>176</v>
      </c>
      <c r="B250">
        <f>VLOOKUP(A250,'Data entry'!A:B,2,FALSE)</f>
        <v>7</v>
      </c>
      <c r="C250" s="9">
        <v>0</v>
      </c>
      <c r="D250" s="12">
        <f t="shared" si="7"/>
        <v>7000</v>
      </c>
      <c r="E250" s="9" t="str">
        <f>VLOOKUP(C250,Dashboard!$D$14:$G$26,3,TRUE)</f>
        <v>A</v>
      </c>
      <c r="F250" s="9">
        <f>VLOOKUP(C250,Dashboard!$D$14:$G$26,4,TRUE)</f>
        <v>0.2</v>
      </c>
      <c r="G250" s="12">
        <f t="shared" si="8"/>
        <v>1400.0000000000002</v>
      </c>
    </row>
    <row r="251" spans="1:7" x14ac:dyDescent="0.15">
      <c r="A251" t="s">
        <v>95</v>
      </c>
      <c r="B251">
        <f>VLOOKUP(A251,'Data entry'!A:B,2,FALSE)</f>
        <v>5</v>
      </c>
      <c r="C251" s="9">
        <v>0</v>
      </c>
      <c r="D251" s="12">
        <f t="shared" si="7"/>
        <v>5000</v>
      </c>
      <c r="E251" s="9" t="str">
        <f>VLOOKUP(C251,Dashboard!$D$14:$G$26,3,TRUE)</f>
        <v>A</v>
      </c>
      <c r="F251" s="9">
        <f>VLOOKUP(C251,Dashboard!$D$14:$G$26,4,TRUE)</f>
        <v>0.2</v>
      </c>
      <c r="G251" s="12">
        <f t="shared" si="8"/>
        <v>1000</v>
      </c>
    </row>
    <row r="252" spans="1:7" x14ac:dyDescent="0.15">
      <c r="A252" t="s">
        <v>268</v>
      </c>
      <c r="B252">
        <f>VLOOKUP(A252,'Data entry'!A:B,2,FALSE)</f>
        <v>4</v>
      </c>
      <c r="C252" s="9">
        <v>0</v>
      </c>
      <c r="D252" s="12">
        <f t="shared" si="7"/>
        <v>4000</v>
      </c>
      <c r="E252" s="9" t="str">
        <f>VLOOKUP(C252,Dashboard!$D$14:$G$26,3,TRUE)</f>
        <v>A</v>
      </c>
      <c r="F252" s="9">
        <f>VLOOKUP(C252,Dashboard!$D$14:$G$26,4,TRUE)</f>
        <v>0.2</v>
      </c>
      <c r="G252" s="12">
        <f t="shared" si="8"/>
        <v>800</v>
      </c>
    </row>
    <row r="253" spans="1:7" x14ac:dyDescent="0.15">
      <c r="A253" t="s">
        <v>201</v>
      </c>
      <c r="B253">
        <f>VLOOKUP(A253,'Data entry'!A:B,2,FALSE)</f>
        <v>2</v>
      </c>
      <c r="C253" s="9">
        <v>0</v>
      </c>
      <c r="D253" s="12">
        <f t="shared" si="7"/>
        <v>2000</v>
      </c>
      <c r="E253" s="9" t="str">
        <f>VLOOKUP(C253,Dashboard!$D$14:$G$26,3,TRUE)</f>
        <v>A</v>
      </c>
      <c r="F253" s="9">
        <f>VLOOKUP(C253,Dashboard!$D$14:$G$26,4,TRUE)</f>
        <v>0.2</v>
      </c>
      <c r="G253" s="12">
        <f t="shared" si="8"/>
        <v>400</v>
      </c>
    </row>
    <row r="254" spans="1:7" x14ac:dyDescent="0.15">
      <c r="A254" t="s">
        <v>192</v>
      </c>
      <c r="B254">
        <f>VLOOKUP(A254,'Data entry'!A:B,2,FALSE)</f>
        <v>1</v>
      </c>
      <c r="C254" s="9">
        <v>0</v>
      </c>
      <c r="D254" s="12">
        <f t="shared" si="7"/>
        <v>1000</v>
      </c>
      <c r="E254" s="9" t="str">
        <f>VLOOKUP(C254,Dashboard!$D$14:$G$26,3,TRUE)</f>
        <v>A</v>
      </c>
      <c r="F254" s="9">
        <f>VLOOKUP(C254,Dashboard!$D$14:$G$26,4,TRUE)</f>
        <v>0.2</v>
      </c>
      <c r="G254" s="12">
        <f t="shared" si="8"/>
        <v>200</v>
      </c>
    </row>
    <row r="255" spans="1:7" x14ac:dyDescent="0.15">
      <c r="A255" t="s">
        <v>261</v>
      </c>
      <c r="B255">
        <f>VLOOKUP(A255,'Data entry'!A:B,2,FALSE)</f>
        <v>1</v>
      </c>
      <c r="C255" s="9">
        <v>0</v>
      </c>
      <c r="D255" s="12">
        <f t="shared" si="7"/>
        <v>1000</v>
      </c>
      <c r="E255" s="9" t="str">
        <f>VLOOKUP(C255,Dashboard!$D$14:$G$26,3,TRUE)</f>
        <v>A</v>
      </c>
      <c r="F255" s="9">
        <f>VLOOKUP(C255,Dashboard!$D$14:$G$26,4,TRUE)</f>
        <v>0.2</v>
      </c>
      <c r="G255" s="12">
        <f t="shared" si="8"/>
        <v>200</v>
      </c>
    </row>
    <row r="256" spans="1:7" s="2" customFormat="1" x14ac:dyDescent="0.15">
      <c r="A256" s="2" t="s">
        <v>285</v>
      </c>
      <c r="B256" s="26">
        <f>SUM(B18:B255)</f>
        <v>1637818</v>
      </c>
      <c r="C256" s="15"/>
      <c r="D256" s="26">
        <f>SUM(D18:D255)</f>
        <v>1637818000</v>
      </c>
      <c r="E256" s="15"/>
      <c r="G256" s="26">
        <f t="shared" ref="G256" si="9">SUM(G18:G255)</f>
        <v>1243192000</v>
      </c>
    </row>
  </sheetData>
  <sortState xmlns:xlrd2="http://schemas.microsoft.com/office/spreadsheetml/2017/richdata2" ref="A18:K255">
    <sortCondition descending="1" ref="C18:C255"/>
  </sortState>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FF0000"/>
  </sheetPr>
  <dimension ref="A1:Y250"/>
  <sheetViews>
    <sheetView topLeftCell="B222" workbookViewId="0">
      <selection activeCell="P214" sqref="P214"/>
    </sheetView>
  </sheetViews>
  <sheetFormatPr baseColWidth="10" defaultColWidth="9" defaultRowHeight="14" x14ac:dyDescent="0.15"/>
  <cols>
    <col min="1" max="1" width="38.5" customWidth="1"/>
    <col min="2" max="2" width="14.83203125" customWidth="1"/>
    <col min="3" max="3" width="7.6640625" customWidth="1"/>
    <col min="4" max="13" width="10" customWidth="1"/>
    <col min="16" max="16" width="9.6640625" customWidth="1"/>
    <col min="17" max="17" width="10" customWidth="1"/>
    <col min="18" max="18" width="10.6640625" customWidth="1"/>
    <col min="19" max="20" width="10.1640625" customWidth="1"/>
    <col min="21" max="24" width="9.6640625" customWidth="1"/>
    <col min="25" max="25" width="17.5" customWidth="1"/>
    <col min="203" max="203" width="38.5" customWidth="1"/>
    <col min="204" max="204" width="22.5" customWidth="1"/>
    <col min="205" max="205" width="37.6640625" customWidth="1"/>
    <col min="206" max="206" width="11.1640625" customWidth="1"/>
    <col min="207" max="269" width="10" customWidth="1"/>
    <col min="459" max="459" width="38.5" customWidth="1"/>
    <col min="460" max="460" width="22.5" customWidth="1"/>
    <col min="461" max="461" width="37.6640625" customWidth="1"/>
    <col min="462" max="462" width="11.1640625" customWidth="1"/>
    <col min="463" max="525" width="10" customWidth="1"/>
    <col min="715" max="715" width="38.5" customWidth="1"/>
    <col min="716" max="716" width="22.5" customWidth="1"/>
    <col min="717" max="717" width="37.6640625" customWidth="1"/>
    <col min="718" max="718" width="11.1640625" customWidth="1"/>
    <col min="719" max="781" width="10" customWidth="1"/>
    <col min="971" max="971" width="38.5" customWidth="1"/>
    <col min="972" max="972" width="22.5" customWidth="1"/>
    <col min="973" max="973" width="37.6640625" customWidth="1"/>
    <col min="974" max="974" width="11.1640625" customWidth="1"/>
    <col min="975" max="1037" width="10" customWidth="1"/>
    <col min="1227" max="1227" width="38.5" customWidth="1"/>
    <col min="1228" max="1228" width="22.5" customWidth="1"/>
    <col min="1229" max="1229" width="37.6640625" customWidth="1"/>
    <col min="1230" max="1230" width="11.1640625" customWidth="1"/>
    <col min="1231" max="1293" width="10" customWidth="1"/>
    <col min="1483" max="1483" width="38.5" customWidth="1"/>
    <col min="1484" max="1484" width="22.5" customWidth="1"/>
    <col min="1485" max="1485" width="37.6640625" customWidth="1"/>
    <col min="1486" max="1486" width="11.1640625" customWidth="1"/>
    <col min="1487" max="1549" width="10" customWidth="1"/>
    <col min="1739" max="1739" width="38.5" customWidth="1"/>
    <col min="1740" max="1740" width="22.5" customWidth="1"/>
    <col min="1741" max="1741" width="37.6640625" customWidth="1"/>
    <col min="1742" max="1742" width="11.1640625" customWidth="1"/>
    <col min="1743" max="1805" width="10" customWidth="1"/>
    <col min="1995" max="1995" width="38.5" customWidth="1"/>
    <col min="1996" max="1996" width="22.5" customWidth="1"/>
    <col min="1997" max="1997" width="37.6640625" customWidth="1"/>
    <col min="1998" max="1998" width="11.1640625" customWidth="1"/>
    <col min="1999" max="2061" width="10" customWidth="1"/>
    <col min="2251" max="2251" width="38.5" customWidth="1"/>
    <col min="2252" max="2252" width="22.5" customWidth="1"/>
    <col min="2253" max="2253" width="37.6640625" customWidth="1"/>
    <col min="2254" max="2254" width="11.1640625" customWidth="1"/>
    <col min="2255" max="2317" width="10" customWidth="1"/>
    <col min="2507" max="2507" width="38.5" customWidth="1"/>
    <col min="2508" max="2508" width="22.5" customWidth="1"/>
    <col min="2509" max="2509" width="37.6640625" customWidth="1"/>
    <col min="2510" max="2510" width="11.1640625" customWidth="1"/>
    <col min="2511" max="2573" width="10" customWidth="1"/>
    <col min="2763" max="2763" width="38.5" customWidth="1"/>
    <col min="2764" max="2764" width="22.5" customWidth="1"/>
    <col min="2765" max="2765" width="37.6640625" customWidth="1"/>
    <col min="2766" max="2766" width="11.1640625" customWidth="1"/>
    <col min="2767" max="2829" width="10" customWidth="1"/>
    <col min="3019" max="3019" width="38.5" customWidth="1"/>
    <col min="3020" max="3020" width="22.5" customWidth="1"/>
    <col min="3021" max="3021" width="37.6640625" customWidth="1"/>
    <col min="3022" max="3022" width="11.1640625" customWidth="1"/>
    <col min="3023" max="3085" width="10" customWidth="1"/>
    <col min="3275" max="3275" width="38.5" customWidth="1"/>
    <col min="3276" max="3276" width="22.5" customWidth="1"/>
    <col min="3277" max="3277" width="37.6640625" customWidth="1"/>
    <col min="3278" max="3278" width="11.1640625" customWidth="1"/>
    <col min="3279" max="3341" width="10" customWidth="1"/>
    <col min="3531" max="3531" width="38.5" customWidth="1"/>
    <col min="3532" max="3532" width="22.5" customWidth="1"/>
    <col min="3533" max="3533" width="37.6640625" customWidth="1"/>
    <col min="3534" max="3534" width="11.1640625" customWidth="1"/>
    <col min="3535" max="3597" width="10" customWidth="1"/>
    <col min="3787" max="3787" width="38.5" customWidth="1"/>
    <col min="3788" max="3788" width="22.5" customWidth="1"/>
    <col min="3789" max="3789" width="37.6640625" customWidth="1"/>
    <col min="3790" max="3790" width="11.1640625" customWidth="1"/>
    <col min="3791" max="3853" width="10" customWidth="1"/>
    <col min="4043" max="4043" width="38.5" customWidth="1"/>
    <col min="4044" max="4044" width="22.5" customWidth="1"/>
    <col min="4045" max="4045" width="37.6640625" customWidth="1"/>
    <col min="4046" max="4046" width="11.1640625" customWidth="1"/>
    <col min="4047" max="4109" width="10" customWidth="1"/>
    <col min="4299" max="4299" width="38.5" customWidth="1"/>
    <col min="4300" max="4300" width="22.5" customWidth="1"/>
    <col min="4301" max="4301" width="37.6640625" customWidth="1"/>
    <col min="4302" max="4302" width="11.1640625" customWidth="1"/>
    <col min="4303" max="4365" width="10" customWidth="1"/>
    <col min="4555" max="4555" width="38.5" customWidth="1"/>
    <col min="4556" max="4556" width="22.5" customWidth="1"/>
    <col min="4557" max="4557" width="37.6640625" customWidth="1"/>
    <col min="4558" max="4558" width="11.1640625" customWidth="1"/>
    <col min="4559" max="4621" width="10" customWidth="1"/>
    <col min="4811" max="4811" width="38.5" customWidth="1"/>
    <col min="4812" max="4812" width="22.5" customWidth="1"/>
    <col min="4813" max="4813" width="37.6640625" customWidth="1"/>
    <col min="4814" max="4814" width="11.1640625" customWidth="1"/>
    <col min="4815" max="4877" width="10" customWidth="1"/>
    <col min="5067" max="5067" width="38.5" customWidth="1"/>
    <col min="5068" max="5068" width="22.5" customWidth="1"/>
    <col min="5069" max="5069" width="37.6640625" customWidth="1"/>
    <col min="5070" max="5070" width="11.1640625" customWidth="1"/>
    <col min="5071" max="5133" width="10" customWidth="1"/>
    <col min="5323" max="5323" width="38.5" customWidth="1"/>
    <col min="5324" max="5324" width="22.5" customWidth="1"/>
    <col min="5325" max="5325" width="37.6640625" customWidth="1"/>
    <col min="5326" max="5326" width="11.1640625" customWidth="1"/>
    <col min="5327" max="5389" width="10" customWidth="1"/>
    <col min="5579" max="5579" width="38.5" customWidth="1"/>
    <col min="5580" max="5580" width="22.5" customWidth="1"/>
    <col min="5581" max="5581" width="37.6640625" customWidth="1"/>
    <col min="5582" max="5582" width="11.1640625" customWidth="1"/>
    <col min="5583" max="5645" width="10" customWidth="1"/>
    <col min="5835" max="5835" width="38.5" customWidth="1"/>
    <col min="5836" max="5836" width="22.5" customWidth="1"/>
    <col min="5837" max="5837" width="37.6640625" customWidth="1"/>
    <col min="5838" max="5838" width="11.1640625" customWidth="1"/>
    <col min="5839" max="5901" width="10" customWidth="1"/>
    <col min="6091" max="6091" width="38.5" customWidth="1"/>
    <col min="6092" max="6092" width="22.5" customWidth="1"/>
    <col min="6093" max="6093" width="37.6640625" customWidth="1"/>
    <col min="6094" max="6094" width="11.1640625" customWidth="1"/>
    <col min="6095" max="6157" width="10" customWidth="1"/>
    <col min="6347" max="6347" width="38.5" customWidth="1"/>
    <col min="6348" max="6348" width="22.5" customWidth="1"/>
    <col min="6349" max="6349" width="37.6640625" customWidth="1"/>
    <col min="6350" max="6350" width="11.1640625" customWidth="1"/>
    <col min="6351" max="6413" width="10" customWidth="1"/>
    <col min="6603" max="6603" width="38.5" customWidth="1"/>
    <col min="6604" max="6604" width="22.5" customWidth="1"/>
    <col min="6605" max="6605" width="37.6640625" customWidth="1"/>
    <col min="6606" max="6606" width="11.1640625" customWidth="1"/>
    <col min="6607" max="6669" width="10" customWidth="1"/>
    <col min="6859" max="6859" width="38.5" customWidth="1"/>
    <col min="6860" max="6860" width="22.5" customWidth="1"/>
    <col min="6861" max="6861" width="37.6640625" customWidth="1"/>
    <col min="6862" max="6862" width="11.1640625" customWidth="1"/>
    <col min="6863" max="6925" width="10" customWidth="1"/>
    <col min="7115" max="7115" width="38.5" customWidth="1"/>
    <col min="7116" max="7116" width="22.5" customWidth="1"/>
    <col min="7117" max="7117" width="37.6640625" customWidth="1"/>
    <col min="7118" max="7118" width="11.1640625" customWidth="1"/>
    <col min="7119" max="7181" width="10" customWidth="1"/>
    <col min="7371" max="7371" width="38.5" customWidth="1"/>
    <col min="7372" max="7372" width="22.5" customWidth="1"/>
    <col min="7373" max="7373" width="37.6640625" customWidth="1"/>
    <col min="7374" max="7374" width="11.1640625" customWidth="1"/>
    <col min="7375" max="7437" width="10" customWidth="1"/>
    <col min="7627" max="7627" width="38.5" customWidth="1"/>
    <col min="7628" max="7628" width="22.5" customWidth="1"/>
    <col min="7629" max="7629" width="37.6640625" customWidth="1"/>
    <col min="7630" max="7630" width="11.1640625" customWidth="1"/>
    <col min="7631" max="7693" width="10" customWidth="1"/>
    <col min="7883" max="7883" width="38.5" customWidth="1"/>
    <col min="7884" max="7884" width="22.5" customWidth="1"/>
    <col min="7885" max="7885" width="37.6640625" customWidth="1"/>
    <col min="7886" max="7886" width="11.1640625" customWidth="1"/>
    <col min="7887" max="7949" width="10" customWidth="1"/>
    <col min="8139" max="8139" width="38.5" customWidth="1"/>
    <col min="8140" max="8140" width="22.5" customWidth="1"/>
    <col min="8141" max="8141" width="37.6640625" customWidth="1"/>
    <col min="8142" max="8142" width="11.1640625" customWidth="1"/>
    <col min="8143" max="8205" width="10" customWidth="1"/>
    <col min="8395" max="8395" width="38.5" customWidth="1"/>
    <col min="8396" max="8396" width="22.5" customWidth="1"/>
    <col min="8397" max="8397" width="37.6640625" customWidth="1"/>
    <col min="8398" max="8398" width="11.1640625" customWidth="1"/>
    <col min="8399" max="8461" width="10" customWidth="1"/>
    <col min="8651" max="8651" width="38.5" customWidth="1"/>
    <col min="8652" max="8652" width="22.5" customWidth="1"/>
    <col min="8653" max="8653" width="37.6640625" customWidth="1"/>
    <col min="8654" max="8654" width="11.1640625" customWidth="1"/>
    <col min="8655" max="8717" width="10" customWidth="1"/>
    <col min="8907" max="8907" width="38.5" customWidth="1"/>
    <col min="8908" max="8908" width="22.5" customWidth="1"/>
    <col min="8909" max="8909" width="37.6640625" customWidth="1"/>
    <col min="8910" max="8910" width="11.1640625" customWidth="1"/>
    <col min="8911" max="8973" width="10" customWidth="1"/>
    <col min="9163" max="9163" width="38.5" customWidth="1"/>
    <col min="9164" max="9164" width="22.5" customWidth="1"/>
    <col min="9165" max="9165" width="37.6640625" customWidth="1"/>
    <col min="9166" max="9166" width="11.1640625" customWidth="1"/>
    <col min="9167" max="9229" width="10" customWidth="1"/>
    <col min="9419" max="9419" width="38.5" customWidth="1"/>
    <col min="9420" max="9420" width="22.5" customWidth="1"/>
    <col min="9421" max="9421" width="37.6640625" customWidth="1"/>
    <col min="9422" max="9422" width="11.1640625" customWidth="1"/>
    <col min="9423" max="9485" width="10" customWidth="1"/>
    <col min="9675" max="9675" width="38.5" customWidth="1"/>
    <col min="9676" max="9676" width="22.5" customWidth="1"/>
    <col min="9677" max="9677" width="37.6640625" customWidth="1"/>
    <col min="9678" max="9678" width="11.1640625" customWidth="1"/>
    <col min="9679" max="9741" width="10" customWidth="1"/>
    <col min="9931" max="9931" width="38.5" customWidth="1"/>
    <col min="9932" max="9932" width="22.5" customWidth="1"/>
    <col min="9933" max="9933" width="37.6640625" customWidth="1"/>
    <col min="9934" max="9934" width="11.1640625" customWidth="1"/>
    <col min="9935" max="9997" width="10" customWidth="1"/>
    <col min="10187" max="10187" width="38.5" customWidth="1"/>
    <col min="10188" max="10188" width="22.5" customWidth="1"/>
    <col min="10189" max="10189" width="37.6640625" customWidth="1"/>
    <col min="10190" max="10190" width="11.1640625" customWidth="1"/>
    <col min="10191" max="10253" width="10" customWidth="1"/>
    <col min="10443" max="10443" width="38.5" customWidth="1"/>
    <col min="10444" max="10444" width="22.5" customWidth="1"/>
    <col min="10445" max="10445" width="37.6640625" customWidth="1"/>
    <col min="10446" max="10446" width="11.1640625" customWidth="1"/>
    <col min="10447" max="10509" width="10" customWidth="1"/>
    <col min="10699" max="10699" width="38.5" customWidth="1"/>
    <col min="10700" max="10700" width="22.5" customWidth="1"/>
    <col min="10701" max="10701" width="37.6640625" customWidth="1"/>
    <col min="10702" max="10702" width="11.1640625" customWidth="1"/>
    <col min="10703" max="10765" width="10" customWidth="1"/>
    <col min="10955" max="10955" width="38.5" customWidth="1"/>
    <col min="10956" max="10956" width="22.5" customWidth="1"/>
    <col min="10957" max="10957" width="37.6640625" customWidth="1"/>
    <col min="10958" max="10958" width="11.1640625" customWidth="1"/>
    <col min="10959" max="11021" width="10" customWidth="1"/>
    <col min="11211" max="11211" width="38.5" customWidth="1"/>
    <col min="11212" max="11212" width="22.5" customWidth="1"/>
    <col min="11213" max="11213" width="37.6640625" customWidth="1"/>
    <col min="11214" max="11214" width="11.1640625" customWidth="1"/>
    <col min="11215" max="11277" width="10" customWidth="1"/>
    <col min="11467" max="11467" width="38.5" customWidth="1"/>
    <col min="11468" max="11468" width="22.5" customWidth="1"/>
    <col min="11469" max="11469" width="37.6640625" customWidth="1"/>
    <col min="11470" max="11470" width="11.1640625" customWidth="1"/>
    <col min="11471" max="11533" width="10" customWidth="1"/>
    <col min="11723" max="11723" width="38.5" customWidth="1"/>
    <col min="11724" max="11724" width="22.5" customWidth="1"/>
    <col min="11725" max="11725" width="37.6640625" customWidth="1"/>
    <col min="11726" max="11726" width="11.1640625" customWidth="1"/>
    <col min="11727" max="11789" width="10" customWidth="1"/>
    <col min="11979" max="11979" width="38.5" customWidth="1"/>
    <col min="11980" max="11980" width="22.5" customWidth="1"/>
    <col min="11981" max="11981" width="37.6640625" customWidth="1"/>
    <col min="11982" max="11982" width="11.1640625" customWidth="1"/>
    <col min="11983" max="12045" width="10" customWidth="1"/>
    <col min="12235" max="12235" width="38.5" customWidth="1"/>
    <col min="12236" max="12236" width="22.5" customWidth="1"/>
    <col min="12237" max="12237" width="37.6640625" customWidth="1"/>
    <col min="12238" max="12238" width="11.1640625" customWidth="1"/>
    <col min="12239" max="12301" width="10" customWidth="1"/>
    <col min="12491" max="12491" width="38.5" customWidth="1"/>
    <col min="12492" max="12492" width="22.5" customWidth="1"/>
    <col min="12493" max="12493" width="37.6640625" customWidth="1"/>
    <col min="12494" max="12494" width="11.1640625" customWidth="1"/>
    <col min="12495" max="12557" width="10" customWidth="1"/>
    <col min="12747" max="12747" width="38.5" customWidth="1"/>
    <col min="12748" max="12748" width="22.5" customWidth="1"/>
    <col min="12749" max="12749" width="37.6640625" customWidth="1"/>
    <col min="12750" max="12750" width="11.1640625" customWidth="1"/>
    <col min="12751" max="12813" width="10" customWidth="1"/>
    <col min="13003" max="13003" width="38.5" customWidth="1"/>
    <col min="13004" max="13004" width="22.5" customWidth="1"/>
    <col min="13005" max="13005" width="37.6640625" customWidth="1"/>
    <col min="13006" max="13006" width="11.1640625" customWidth="1"/>
    <col min="13007" max="13069" width="10" customWidth="1"/>
    <col min="13259" max="13259" width="38.5" customWidth="1"/>
    <col min="13260" max="13260" width="22.5" customWidth="1"/>
    <col min="13261" max="13261" width="37.6640625" customWidth="1"/>
    <col min="13262" max="13262" width="11.1640625" customWidth="1"/>
    <col min="13263" max="13325" width="10" customWidth="1"/>
    <col min="13515" max="13515" width="38.5" customWidth="1"/>
    <col min="13516" max="13516" width="22.5" customWidth="1"/>
    <col min="13517" max="13517" width="37.6640625" customWidth="1"/>
    <col min="13518" max="13518" width="11.1640625" customWidth="1"/>
    <col min="13519" max="13581" width="10" customWidth="1"/>
    <col min="13771" max="13771" width="38.5" customWidth="1"/>
    <col min="13772" max="13772" width="22.5" customWidth="1"/>
    <col min="13773" max="13773" width="37.6640625" customWidth="1"/>
    <col min="13774" max="13774" width="11.1640625" customWidth="1"/>
    <col min="13775" max="13837" width="10" customWidth="1"/>
    <col min="14027" max="14027" width="38.5" customWidth="1"/>
    <col min="14028" max="14028" width="22.5" customWidth="1"/>
    <col min="14029" max="14029" width="37.6640625" customWidth="1"/>
    <col min="14030" max="14030" width="11.1640625" customWidth="1"/>
    <col min="14031" max="14093" width="10" customWidth="1"/>
    <col min="14283" max="14283" width="38.5" customWidth="1"/>
    <col min="14284" max="14284" width="22.5" customWidth="1"/>
    <col min="14285" max="14285" width="37.6640625" customWidth="1"/>
    <col min="14286" max="14286" width="11.1640625" customWidth="1"/>
    <col min="14287" max="14349" width="10" customWidth="1"/>
    <col min="14539" max="14539" width="38.5" customWidth="1"/>
    <col min="14540" max="14540" width="22.5" customWidth="1"/>
    <col min="14541" max="14541" width="37.6640625" customWidth="1"/>
    <col min="14542" max="14542" width="11.1640625" customWidth="1"/>
    <col min="14543" max="14605" width="10" customWidth="1"/>
    <col min="14795" max="14795" width="38.5" customWidth="1"/>
    <col min="14796" max="14796" width="22.5" customWidth="1"/>
    <col min="14797" max="14797" width="37.6640625" customWidth="1"/>
    <col min="14798" max="14798" width="11.1640625" customWidth="1"/>
    <col min="14799" max="14861" width="10" customWidth="1"/>
    <col min="15051" max="15051" width="38.5" customWidth="1"/>
    <col min="15052" max="15052" width="22.5" customWidth="1"/>
    <col min="15053" max="15053" width="37.6640625" customWidth="1"/>
    <col min="15054" max="15054" width="11.1640625" customWidth="1"/>
    <col min="15055" max="15117" width="10" customWidth="1"/>
    <col min="15307" max="15307" width="38.5" customWidth="1"/>
    <col min="15308" max="15308" width="22.5" customWidth="1"/>
    <col min="15309" max="15309" width="37.6640625" customWidth="1"/>
    <col min="15310" max="15310" width="11.1640625" customWidth="1"/>
    <col min="15311" max="15373" width="10" customWidth="1"/>
    <col min="15563" max="15563" width="38.5" customWidth="1"/>
    <col min="15564" max="15564" width="22.5" customWidth="1"/>
    <col min="15565" max="15565" width="37.6640625" customWidth="1"/>
    <col min="15566" max="15566" width="11.1640625" customWidth="1"/>
    <col min="15567" max="15629" width="10" customWidth="1"/>
    <col min="15819" max="15819" width="38.5" customWidth="1"/>
    <col min="15820" max="15820" width="22.5" customWidth="1"/>
    <col min="15821" max="15821" width="37.6640625" customWidth="1"/>
    <col min="15822" max="15822" width="11.1640625" customWidth="1"/>
    <col min="15823" max="15885" width="10" customWidth="1"/>
    <col min="16075" max="16075" width="38.5" customWidth="1"/>
    <col min="16076" max="16076" width="22.5" customWidth="1"/>
    <col min="16077" max="16077" width="37.6640625" customWidth="1"/>
    <col min="16078" max="16078" width="11.1640625" customWidth="1"/>
    <col min="16079" max="16141" width="10" customWidth="1"/>
  </cols>
  <sheetData>
    <row r="1" spans="1:24" x14ac:dyDescent="0.15">
      <c r="A1" s="2" t="s">
        <v>297</v>
      </c>
      <c r="B1" s="2" t="s">
        <v>298</v>
      </c>
      <c r="C1" s="2" t="s">
        <v>13</v>
      </c>
      <c r="D1" s="145" t="s">
        <v>299</v>
      </c>
      <c r="E1" s="145"/>
      <c r="F1" s="145"/>
      <c r="G1" s="145"/>
      <c r="H1" s="145"/>
      <c r="I1" s="145"/>
      <c r="J1" s="145"/>
      <c r="K1" s="145"/>
      <c r="L1" s="145"/>
      <c r="M1" s="145"/>
      <c r="O1" s="145" t="s">
        <v>300</v>
      </c>
      <c r="P1" s="145"/>
      <c r="Q1" s="145"/>
      <c r="R1" s="145"/>
      <c r="S1" s="145"/>
      <c r="T1" s="145"/>
      <c r="U1" s="145"/>
      <c r="V1" s="145"/>
      <c r="W1" s="145"/>
      <c r="X1" s="145"/>
    </row>
    <row r="2" spans="1:24" s="2" customFormat="1" x14ac:dyDescent="0.15">
      <c r="D2" s="2" t="s">
        <v>301</v>
      </c>
      <c r="E2" s="2" t="s">
        <v>302</v>
      </c>
      <c r="F2" s="2" t="s">
        <v>303</v>
      </c>
      <c r="G2" s="2" t="s">
        <v>304</v>
      </c>
      <c r="H2" s="2" t="s">
        <v>305</v>
      </c>
      <c r="I2" s="2" t="s">
        <v>306</v>
      </c>
      <c r="J2" s="2" t="s">
        <v>307</v>
      </c>
      <c r="K2" s="2" t="s">
        <v>308</v>
      </c>
      <c r="L2" s="2" t="s">
        <v>309</v>
      </c>
      <c r="M2" s="2" t="s">
        <v>310</v>
      </c>
      <c r="O2" s="2" t="s">
        <v>301</v>
      </c>
      <c r="P2" s="2" t="s">
        <v>302</v>
      </c>
      <c r="Q2" s="2" t="s">
        <v>303</v>
      </c>
      <c r="R2" s="2" t="s">
        <v>304</v>
      </c>
      <c r="S2" s="2" t="s">
        <v>305</v>
      </c>
      <c r="T2" s="2" t="s">
        <v>306</v>
      </c>
      <c r="U2" s="2" t="s">
        <v>307</v>
      </c>
      <c r="V2" s="2" t="s">
        <v>308</v>
      </c>
      <c r="W2" s="2" t="s">
        <v>309</v>
      </c>
      <c r="X2" s="2" t="s">
        <v>310</v>
      </c>
    </row>
    <row r="3" spans="1:24" x14ac:dyDescent="0.15">
      <c r="A3" t="s">
        <v>279</v>
      </c>
      <c r="B3">
        <f>VLOOKUP(A3,'Data entry'!A:B,2,FALSE)</f>
        <v>4719</v>
      </c>
      <c r="C3" t="str">
        <f>VLOOKUP(A3,Main!A:F,5,FALSE)</f>
        <v>B</v>
      </c>
      <c r="D3">
        <v>20933.416666666701</v>
      </c>
      <c r="E3">
        <v>21148</v>
      </c>
      <c r="F3">
        <v>21697.567500000001</v>
      </c>
      <c r="G3">
        <v>21935.000833333299</v>
      </c>
      <c r="H3">
        <v>22370.086666666699</v>
      </c>
      <c r="I3">
        <v>22602.05</v>
      </c>
      <c r="J3">
        <v>23050.241666666701</v>
      </c>
      <c r="K3">
        <v>23208.368333333299</v>
      </c>
      <c r="L3">
        <v>23159.782592592601</v>
      </c>
      <c r="M3">
        <v>23271.212500000001</v>
      </c>
      <c r="O3">
        <f>B3</f>
        <v>4719</v>
      </c>
      <c r="P3" s="9">
        <f>(D3/E3)*$B3</f>
        <v>4671.1175170228935</v>
      </c>
      <c r="Q3" s="9">
        <f>(E3/F3)*$B3</f>
        <v>4599.474664613902</v>
      </c>
      <c r="R3" s="9">
        <f t="shared" ref="R3:X3" si="0">(F3/G3)*$B3</f>
        <v>4667.919632667752</v>
      </c>
      <c r="S3" s="9">
        <f t="shared" si="0"/>
        <v>4627.2180557413885</v>
      </c>
      <c r="T3" s="9">
        <f t="shared" si="0"/>
        <v>4670.5692173940042</v>
      </c>
      <c r="U3" s="9">
        <f t="shared" si="0"/>
        <v>4627.2431973778948</v>
      </c>
      <c r="V3" s="9">
        <f t="shared" si="0"/>
        <v>4686.8478155257499</v>
      </c>
      <c r="W3" s="9">
        <f t="shared" si="0"/>
        <v>4728.899752281297</v>
      </c>
      <c r="X3" s="9">
        <f t="shared" si="0"/>
        <v>4696.4039391778351</v>
      </c>
    </row>
    <row r="4" spans="1:24" x14ac:dyDescent="0.15">
      <c r="A4" t="s">
        <v>143</v>
      </c>
      <c r="B4">
        <f>VLOOKUP(A4,'Data entry'!A:B,2,FALSE)</f>
        <v>65144</v>
      </c>
      <c r="C4" t="str">
        <f>VLOOKUP(A4,Main!A:F,5,FALSE)</f>
        <v>B</v>
      </c>
      <c r="D4">
        <v>10461.24</v>
      </c>
      <c r="E4">
        <v>11865.2112962963</v>
      </c>
      <c r="F4">
        <v>13389.412936507901</v>
      </c>
      <c r="G4">
        <v>13308.3268020542</v>
      </c>
      <c r="H4">
        <v>13380.8338788891</v>
      </c>
      <c r="I4">
        <v>14236.938773481799</v>
      </c>
      <c r="J4">
        <v>14147.671360545401</v>
      </c>
      <c r="K4">
        <v>14582.203467817701</v>
      </c>
      <c r="L4">
        <v>14308.1439011897</v>
      </c>
      <c r="M4">
        <v>14849.8539362105</v>
      </c>
      <c r="O4">
        <f t="shared" ref="O4:O67" si="1">B4</f>
        <v>65144</v>
      </c>
      <c r="P4" s="9">
        <f t="shared" ref="P4:P67" si="2">(D4/E4)*$B4</f>
        <v>57435.725461772832</v>
      </c>
      <c r="Q4" s="9">
        <f t="shared" ref="Q4:Q67" si="3">(E4/F4)*$B4</f>
        <v>57728.246066591098</v>
      </c>
      <c r="R4" s="9">
        <f t="shared" ref="R4:R67" si="4">(F4/G4)*$B4</f>
        <v>65540.915045852089</v>
      </c>
      <c r="S4" s="9">
        <f t="shared" ref="S4:S67" si="5">(G4/H4)*$B4</f>
        <v>64791.002492065549</v>
      </c>
      <c r="T4" s="9">
        <f t="shared" ref="T4:T67" si="6">(H4/I4)*$B4</f>
        <v>61226.718473354253</v>
      </c>
      <c r="U4" s="9">
        <f t="shared" ref="U4:U67" si="7">(I4/J4)*$B4</f>
        <v>65555.038410500987</v>
      </c>
      <c r="V4" s="9">
        <f t="shared" ref="V4:V67" si="8">(J4/K4)*$B4</f>
        <v>63202.787229336129</v>
      </c>
      <c r="W4" s="9">
        <f t="shared" ref="W4:W67" si="9">(K4/L4)*$B4</f>
        <v>66391.774451508696</v>
      </c>
      <c r="X4" s="9">
        <f t="shared" ref="X4:X67" si="10">(L4/M4)*$B4</f>
        <v>62767.602314677017</v>
      </c>
    </row>
    <row r="5" spans="1:24" x14ac:dyDescent="0.15">
      <c r="A5" t="s">
        <v>161</v>
      </c>
      <c r="B5">
        <f>VLOOKUP(A5,'Data entry'!A:B,2,FALSE)</f>
        <v>157</v>
      </c>
      <c r="C5" t="str">
        <f>VLOOKUP(A5,Main!A:F,5,FALSE)</f>
        <v>A</v>
      </c>
      <c r="D5">
        <v>7833.2299898296496</v>
      </c>
      <c r="E5">
        <v>8042.42157002354</v>
      </c>
      <c r="F5">
        <v>8127.6105984658598</v>
      </c>
      <c r="G5">
        <v>8124.3667561622797</v>
      </c>
      <c r="H5">
        <v>8244.8431892101908</v>
      </c>
      <c r="I5">
        <v>8401.3347661396601</v>
      </c>
      <c r="J5">
        <v>8679.4090930967104</v>
      </c>
      <c r="K5">
        <v>9045.7878338247901</v>
      </c>
      <c r="L5">
        <v>9697.91578947368</v>
      </c>
      <c r="M5">
        <v>14035.2266926512</v>
      </c>
      <c r="O5">
        <f t="shared" si="1"/>
        <v>157</v>
      </c>
      <c r="P5" s="9">
        <f t="shared" si="2"/>
        <v>152.91627001836656</v>
      </c>
      <c r="Q5" s="9">
        <f t="shared" si="3"/>
        <v>155.35441458428525</v>
      </c>
      <c r="R5" s="9">
        <f t="shared" si="4"/>
        <v>157.06268589995346</v>
      </c>
      <c r="S5" s="9">
        <f t="shared" si="5"/>
        <v>154.70586297950757</v>
      </c>
      <c r="T5" s="9">
        <f t="shared" si="6"/>
        <v>154.07556260262965</v>
      </c>
      <c r="U5" s="9">
        <f t="shared" si="7"/>
        <v>151.96997216469717</v>
      </c>
      <c r="V5" s="9">
        <f t="shared" si="8"/>
        <v>150.64107766498574</v>
      </c>
      <c r="W5" s="9">
        <f t="shared" si="9"/>
        <v>146.44267085222521</v>
      </c>
      <c r="X5" s="9">
        <f t="shared" si="10"/>
        <v>108.48223632501653</v>
      </c>
    </row>
    <row r="6" spans="1:24" x14ac:dyDescent="0.15">
      <c r="A6" t="s">
        <v>275</v>
      </c>
      <c r="B6">
        <f>VLOOKUP(A6,'Data entry'!A:B,2,FALSE)</f>
        <v>1066</v>
      </c>
      <c r="C6" t="str">
        <f>VLOOKUP(A6,Main!A:F,5,FALSE)</f>
        <v>B</v>
      </c>
      <c r="D6">
        <v>2094.9884650537601</v>
      </c>
      <c r="E6">
        <v>2310.9481588069598</v>
      </c>
      <c r="F6">
        <v>2567.9872133982699</v>
      </c>
      <c r="G6">
        <v>2965.25349937684</v>
      </c>
      <c r="H6">
        <v>5113.8789459571699</v>
      </c>
      <c r="I6">
        <v>8069.6062365591397</v>
      </c>
      <c r="J6">
        <v>8836.7875000000004</v>
      </c>
      <c r="K6">
        <v>10054.2613341653</v>
      </c>
      <c r="L6">
        <v>10609.464390809</v>
      </c>
      <c r="M6">
        <v>11050.145422363001</v>
      </c>
      <c r="O6">
        <f t="shared" si="1"/>
        <v>1066</v>
      </c>
      <c r="P6" s="9">
        <f t="shared" si="2"/>
        <v>966.38156733911353</v>
      </c>
      <c r="Q6" s="9">
        <f t="shared" si="3"/>
        <v>959.30023499932383</v>
      </c>
      <c r="R6" s="9">
        <f t="shared" si="4"/>
        <v>923.18392679001875</v>
      </c>
      <c r="S6" s="9">
        <f t="shared" si="5"/>
        <v>618.11401164171889</v>
      </c>
      <c r="T6" s="9">
        <f t="shared" si="6"/>
        <v>675.54658760088455</v>
      </c>
      <c r="U6" s="9">
        <f t="shared" si="7"/>
        <v>973.45333337166278</v>
      </c>
      <c r="V6" s="9">
        <f t="shared" si="8"/>
        <v>936.91770702139263</v>
      </c>
      <c r="W6" s="9">
        <f t="shared" si="9"/>
        <v>1010.2152368318515</v>
      </c>
      <c r="X6" s="9">
        <f t="shared" si="10"/>
        <v>1023.4878011391719</v>
      </c>
    </row>
    <row r="7" spans="1:24" x14ac:dyDescent="0.15">
      <c r="A7" t="s">
        <v>212</v>
      </c>
      <c r="B7">
        <f>VLOOKUP(A7,'Data entry'!A:B,2,FALSE)</f>
        <v>274</v>
      </c>
      <c r="C7" t="str">
        <f>VLOOKUP(A7,Main!A:F,5,FALSE)</f>
        <v>C</v>
      </c>
      <c r="D7">
        <v>4303.8825659981903</v>
      </c>
      <c r="E7">
        <v>4462.1852882909297</v>
      </c>
      <c r="F7">
        <v>5204.92080811087</v>
      </c>
      <c r="G7">
        <v>5670.5408979978401</v>
      </c>
      <c r="H7">
        <v>5618.9334516427998</v>
      </c>
      <c r="I7">
        <v>5732.10455572912</v>
      </c>
      <c r="J7">
        <v>6240.7220784425699</v>
      </c>
      <c r="K7">
        <v>6771.0974251965099</v>
      </c>
      <c r="L7">
        <v>6774.1627348484899</v>
      </c>
      <c r="M7">
        <v>6982.7523777669203</v>
      </c>
      <c r="O7">
        <f t="shared" si="1"/>
        <v>274</v>
      </c>
      <c r="P7" s="9">
        <f t="shared" si="2"/>
        <v>264.27943863693213</v>
      </c>
      <c r="Q7" s="9">
        <f t="shared" si="3"/>
        <v>234.90055162539014</v>
      </c>
      <c r="R7" s="9">
        <f t="shared" si="4"/>
        <v>251.50128128445809</v>
      </c>
      <c r="S7" s="9">
        <f t="shared" si="5"/>
        <v>276.51657016816011</v>
      </c>
      <c r="T7" s="9">
        <f t="shared" si="6"/>
        <v>268.59031456628634</v>
      </c>
      <c r="U7" s="9">
        <f t="shared" si="7"/>
        <v>251.66905824810192</v>
      </c>
      <c r="V7" s="9">
        <f t="shared" si="8"/>
        <v>252.53777077999109</v>
      </c>
      <c r="W7" s="9">
        <f t="shared" si="9"/>
        <v>273.87601495896729</v>
      </c>
      <c r="X7" s="9">
        <f t="shared" si="10"/>
        <v>265.81503810136144</v>
      </c>
    </row>
    <row r="8" spans="1:24" x14ac:dyDescent="0.15">
      <c r="A8" t="s">
        <v>93</v>
      </c>
      <c r="B8">
        <f>VLOOKUP(A8,'Data entry'!A:B,2,FALSE)</f>
        <v>7628</v>
      </c>
      <c r="C8" t="str">
        <f>VLOOKUP(A8,Main!A:F,5,FALSE)</f>
        <v>C</v>
      </c>
      <c r="D8">
        <v>1868.895</v>
      </c>
      <c r="E8">
        <v>2001.105</v>
      </c>
      <c r="F8">
        <v>2741.7816666666699</v>
      </c>
      <c r="G8">
        <v>3055.2550000000001</v>
      </c>
      <c r="H8">
        <v>2951.4869112016099</v>
      </c>
      <c r="I8">
        <v>2955.70396997842</v>
      </c>
      <c r="J8">
        <v>3281.6221938178801</v>
      </c>
      <c r="K8">
        <v>3693.27583333333</v>
      </c>
      <c r="L8">
        <v>3744.24416666667</v>
      </c>
      <c r="M8">
        <v>4256.1941666666698</v>
      </c>
      <c r="O8">
        <f t="shared" si="1"/>
        <v>7628</v>
      </c>
      <c r="P8" s="9">
        <f t="shared" si="2"/>
        <v>7124.0295036992056</v>
      </c>
      <c r="Q8" s="9">
        <f t="shared" si="3"/>
        <v>5567.3393419971981</v>
      </c>
      <c r="R8" s="9">
        <f t="shared" si="4"/>
        <v>6845.3567880040637</v>
      </c>
      <c r="S8" s="9">
        <f t="shared" si="5"/>
        <v>7896.1844796092519</v>
      </c>
      <c r="T8" s="9">
        <f t="shared" si="6"/>
        <v>7617.1167299985927</v>
      </c>
      <c r="U8" s="9">
        <f t="shared" si="7"/>
        <v>6870.4160782033723</v>
      </c>
      <c r="V8" s="9">
        <f t="shared" si="8"/>
        <v>6777.7808168338761</v>
      </c>
      <c r="W8" s="9">
        <f t="shared" si="9"/>
        <v>7524.1642378646375</v>
      </c>
      <c r="X8" s="9">
        <f t="shared" si="10"/>
        <v>6710.477338420299</v>
      </c>
    </row>
    <row r="9" spans="1:24" x14ac:dyDescent="0.15">
      <c r="A9" t="s">
        <v>84</v>
      </c>
      <c r="B9">
        <f>VLOOKUP(A9,'Data entry'!A:B,2,FALSE)</f>
        <v>408</v>
      </c>
      <c r="C9" t="str">
        <f>VLOOKUP(A9,Main!A:F,5,FALSE)</f>
        <v>B</v>
      </c>
      <c r="D9">
        <v>4027.25</v>
      </c>
      <c r="E9">
        <v>4037.5</v>
      </c>
      <c r="F9">
        <v>4067.75</v>
      </c>
      <c r="G9">
        <v>4058.6945788530502</v>
      </c>
      <c r="H9">
        <v>4050.5799859191002</v>
      </c>
      <c r="I9">
        <v>4051.1669002816202</v>
      </c>
      <c r="J9">
        <v>4061.1489631336399</v>
      </c>
      <c r="K9">
        <v>4092.7832190087802</v>
      </c>
      <c r="L9">
        <v>4098.7227950588904</v>
      </c>
      <c r="M9">
        <v>4102.03786482335</v>
      </c>
      <c r="O9">
        <f t="shared" si="1"/>
        <v>408</v>
      </c>
      <c r="P9" s="9">
        <f t="shared" si="2"/>
        <v>406.96421052631581</v>
      </c>
      <c r="Q9" s="9">
        <f t="shared" si="3"/>
        <v>404.96589023415891</v>
      </c>
      <c r="R9" s="9">
        <f t="shared" si="4"/>
        <v>408.9102956027304</v>
      </c>
      <c r="S9" s="9">
        <f t="shared" si="5"/>
        <v>408.81735305278767</v>
      </c>
      <c r="T9" s="9">
        <f t="shared" si="6"/>
        <v>407.94089084310707</v>
      </c>
      <c r="U9" s="9">
        <f t="shared" si="7"/>
        <v>406.99716024194259</v>
      </c>
      <c r="V9" s="9">
        <f t="shared" si="8"/>
        <v>404.84645491676366</v>
      </c>
      <c r="W9" s="9">
        <f t="shared" si="9"/>
        <v>407.40875556859658</v>
      </c>
      <c r="X9" s="9">
        <f t="shared" si="10"/>
        <v>407.67027401782457</v>
      </c>
    </row>
    <row r="10" spans="1:24" x14ac:dyDescent="0.15">
      <c r="A10" t="s">
        <v>170</v>
      </c>
      <c r="B10">
        <f>VLOOKUP(A10,'Data entry'!A:B,2,FALSE)</f>
        <v>264</v>
      </c>
      <c r="C10" t="str">
        <f>VLOOKUP(A10,Main!A:F,5,FALSE)</f>
        <v>B</v>
      </c>
      <c r="D10">
        <v>2206.9141666666701</v>
      </c>
      <c r="E10">
        <v>2414.8116666666701</v>
      </c>
      <c r="F10">
        <v>2933.50833333333</v>
      </c>
      <c r="G10">
        <v>3176.5391666666701</v>
      </c>
      <c r="H10">
        <v>3116.11</v>
      </c>
      <c r="I10">
        <v>3334.75225490196</v>
      </c>
      <c r="J10">
        <v>3618.3218581607198</v>
      </c>
      <c r="K10">
        <v>3787.7540581757398</v>
      </c>
      <c r="L10">
        <v>3829.9778493297599</v>
      </c>
      <c r="M10">
        <v>4096.1161837453501</v>
      </c>
      <c r="O10">
        <f t="shared" si="1"/>
        <v>264</v>
      </c>
      <c r="P10" s="9">
        <f t="shared" si="2"/>
        <v>241.27154429572494</v>
      </c>
      <c r="Q10" s="9">
        <f t="shared" si="3"/>
        <v>217.32008488130026</v>
      </c>
      <c r="R10" s="9">
        <f t="shared" si="4"/>
        <v>243.80187347498418</v>
      </c>
      <c r="S10" s="9">
        <f t="shared" si="5"/>
        <v>269.11962029581781</v>
      </c>
      <c r="T10" s="9">
        <f t="shared" si="6"/>
        <v>246.69090148772852</v>
      </c>
      <c r="U10" s="9">
        <f t="shared" si="7"/>
        <v>243.31019456119725</v>
      </c>
      <c r="V10" s="9">
        <f t="shared" si="8"/>
        <v>252.19086452896357</v>
      </c>
      <c r="W10" s="9">
        <f t="shared" si="9"/>
        <v>261.08951818961248</v>
      </c>
      <c r="X10" s="9">
        <f t="shared" si="10"/>
        <v>246.84703921130676</v>
      </c>
    </row>
    <row r="11" spans="1:24" x14ac:dyDescent="0.15">
      <c r="A11" t="s">
        <v>269</v>
      </c>
      <c r="B11">
        <f>VLOOKUP(A11,'Data entry'!A:B,2,FALSE)</f>
        <v>1841</v>
      </c>
      <c r="C11" t="str">
        <f>VLOOKUP(A11,Main!A:F,5,FALSE)</f>
        <v>B</v>
      </c>
      <c r="D11">
        <v>2586.8895685656098</v>
      </c>
      <c r="E11">
        <v>2599.7882006106702</v>
      </c>
      <c r="F11">
        <v>3240.64542033826</v>
      </c>
      <c r="G11">
        <v>3420.0980072473599</v>
      </c>
      <c r="H11">
        <v>3611.2244580446099</v>
      </c>
      <c r="I11">
        <v>3727.0689948461199</v>
      </c>
      <c r="J11">
        <v>3704.0490716968102</v>
      </c>
      <c r="K11">
        <v>3718.2489227092401</v>
      </c>
      <c r="L11">
        <v>3587.0517073390802</v>
      </c>
      <c r="M11">
        <v>3689.8173856686199</v>
      </c>
      <c r="O11">
        <f t="shared" si="1"/>
        <v>1841</v>
      </c>
      <c r="P11" s="9">
        <f t="shared" si="2"/>
        <v>1831.866032244712</v>
      </c>
      <c r="Q11" s="9">
        <f t="shared" si="3"/>
        <v>1476.931122203631</v>
      </c>
      <c r="R11" s="9">
        <f t="shared" si="4"/>
        <v>1744.4027060629321</v>
      </c>
      <c r="S11" s="9">
        <f t="shared" si="5"/>
        <v>1743.5638533395781</v>
      </c>
      <c r="T11" s="9">
        <f t="shared" si="6"/>
        <v>1783.7781475077347</v>
      </c>
      <c r="U11" s="9">
        <f t="shared" si="7"/>
        <v>1852.4414462923044</v>
      </c>
      <c r="V11" s="9">
        <f t="shared" si="8"/>
        <v>1833.9692911213606</v>
      </c>
      <c r="W11" s="9">
        <f t="shared" si="9"/>
        <v>1908.3349851640801</v>
      </c>
      <c r="X11" s="9">
        <f t="shared" si="10"/>
        <v>1789.7260224477479</v>
      </c>
    </row>
    <row r="12" spans="1:24" ht="12.75" customHeight="1" x14ac:dyDescent="0.15">
      <c r="A12" t="s">
        <v>82</v>
      </c>
      <c r="B12">
        <f>VLOOKUP(A12,'Data entry'!A:B,2,FALSE)</f>
        <v>93</v>
      </c>
      <c r="C12" t="str">
        <f>VLOOKUP(A12,Main!A:F,5,FALSE)</f>
        <v>B</v>
      </c>
      <c r="D12">
        <v>1555.09083333333</v>
      </c>
      <c r="E12">
        <v>1546.6866666666699</v>
      </c>
      <c r="F12">
        <v>1571.8983333333299</v>
      </c>
      <c r="G12">
        <v>1654.62666666667</v>
      </c>
      <c r="H12">
        <v>1729.0550000000001</v>
      </c>
      <c r="I12">
        <v>1782.8768749999999</v>
      </c>
      <c r="J12">
        <v>1845.62289069697</v>
      </c>
      <c r="K12">
        <v>1915.0461758333299</v>
      </c>
      <c r="L12">
        <v>1975.9508813876801</v>
      </c>
      <c r="M12">
        <v>2034.3066343047201</v>
      </c>
      <c r="O12">
        <f t="shared" si="1"/>
        <v>93</v>
      </c>
      <c r="P12" s="9">
        <f t="shared" si="2"/>
        <v>93.505330211246871</v>
      </c>
      <c r="Q12" s="9">
        <f t="shared" si="3"/>
        <v>91.508373633155202</v>
      </c>
      <c r="R12" s="9">
        <f t="shared" si="4"/>
        <v>88.350168618096774</v>
      </c>
      <c r="S12" s="9">
        <f t="shared" si="5"/>
        <v>88.9967525613704</v>
      </c>
      <c r="T12" s="9">
        <f t="shared" si="6"/>
        <v>90.19249576614763</v>
      </c>
      <c r="U12" s="9">
        <f t="shared" si="7"/>
        <v>89.838260140122898</v>
      </c>
      <c r="V12" s="9">
        <f t="shared" si="8"/>
        <v>89.628611049092854</v>
      </c>
      <c r="W12" s="9">
        <f t="shared" si="9"/>
        <v>90.13346233962217</v>
      </c>
      <c r="X12" s="9">
        <f t="shared" si="10"/>
        <v>90.33221878660413</v>
      </c>
    </row>
    <row r="13" spans="1:24" x14ac:dyDescent="0.15">
      <c r="A13" t="s">
        <v>163</v>
      </c>
      <c r="B13">
        <f>VLOOKUP(A13,'Data entry'!A:B,2,FALSE)</f>
        <v>1670</v>
      </c>
      <c r="C13" t="str">
        <f>VLOOKUP(A13,Main!A:F,5,FALSE)</f>
        <v>C</v>
      </c>
      <c r="D13">
        <v>1507.5</v>
      </c>
      <c r="E13">
        <v>1507.5</v>
      </c>
      <c r="F13">
        <v>1507.5</v>
      </c>
      <c r="G13">
        <v>1507.5</v>
      </c>
      <c r="H13">
        <v>1507.5</v>
      </c>
      <c r="I13">
        <v>1507.5</v>
      </c>
      <c r="J13">
        <v>1507.5</v>
      </c>
      <c r="K13">
        <v>1507.5</v>
      </c>
      <c r="L13">
        <v>1507.5</v>
      </c>
      <c r="M13">
        <v>1507.5</v>
      </c>
      <c r="O13">
        <f t="shared" si="1"/>
        <v>1670</v>
      </c>
      <c r="P13" s="9">
        <f t="shared" si="2"/>
        <v>1670</v>
      </c>
      <c r="Q13" s="9">
        <f t="shared" si="3"/>
        <v>1670</v>
      </c>
      <c r="R13" s="9">
        <f t="shared" si="4"/>
        <v>1670</v>
      </c>
      <c r="S13" s="9">
        <f t="shared" si="5"/>
        <v>1670</v>
      </c>
      <c r="T13" s="9">
        <f t="shared" si="6"/>
        <v>1670</v>
      </c>
      <c r="U13" s="9">
        <f t="shared" si="7"/>
        <v>1670</v>
      </c>
      <c r="V13" s="9">
        <f t="shared" si="8"/>
        <v>1670</v>
      </c>
      <c r="W13" s="9">
        <f t="shared" si="9"/>
        <v>1670</v>
      </c>
      <c r="X13" s="9">
        <f t="shared" si="10"/>
        <v>1670</v>
      </c>
    </row>
    <row r="14" spans="1:24" x14ac:dyDescent="0.15">
      <c r="A14" t="s">
        <v>245</v>
      </c>
      <c r="B14">
        <f>VLOOKUP(A14,'Data entry'!A:B,2,FALSE)</f>
        <v>38907</v>
      </c>
      <c r="C14" t="str">
        <f>VLOOKUP(A14,Main!A:F,5,FALSE)</f>
        <v>D</v>
      </c>
      <c r="D14">
        <v>1094.9825000000001</v>
      </c>
      <c r="E14">
        <v>1052.8399999999999</v>
      </c>
      <c r="F14">
        <v>1130.9525000000001</v>
      </c>
      <c r="G14">
        <v>1160.7674999999999</v>
      </c>
      <c r="H14">
        <v>1131.0008333333301</v>
      </c>
      <c r="I14">
        <v>1100.16333333333</v>
      </c>
      <c r="J14">
        <v>1165.3575000000001</v>
      </c>
      <c r="K14">
        <v>1180.26583333333</v>
      </c>
      <c r="L14">
        <v>1143.95166666667</v>
      </c>
      <c r="M14">
        <v>1291.4466666666699</v>
      </c>
      <c r="O14">
        <f t="shared" si="1"/>
        <v>38907</v>
      </c>
      <c r="P14" s="9">
        <f t="shared" si="2"/>
        <v>40464.347980224928</v>
      </c>
      <c r="Q14" s="9">
        <f t="shared" si="3"/>
        <v>36219.775702339393</v>
      </c>
      <c r="R14" s="9">
        <f t="shared" si="4"/>
        <v>37907.65068586087</v>
      </c>
      <c r="S14" s="9">
        <f t="shared" si="5"/>
        <v>39930.988370182567</v>
      </c>
      <c r="T14" s="9">
        <f t="shared" si="6"/>
        <v>39997.560443297822</v>
      </c>
      <c r="U14" s="9">
        <f t="shared" si="7"/>
        <v>36730.406600549504</v>
      </c>
      <c r="V14" s="9">
        <f t="shared" si="8"/>
        <v>38415.552642448602</v>
      </c>
      <c r="W14" s="9">
        <f t="shared" si="9"/>
        <v>40142.083022883897</v>
      </c>
      <c r="X14" s="9">
        <f t="shared" si="10"/>
        <v>34463.465386362594</v>
      </c>
    </row>
    <row r="15" spans="1:24" x14ac:dyDescent="0.15">
      <c r="A15" t="s">
        <v>282</v>
      </c>
      <c r="B15">
        <f>VLOOKUP(A15,'Data entry'!A:B,2,FALSE)</f>
        <v>1032</v>
      </c>
      <c r="C15" t="str">
        <f>VLOOKUP(A15,Main!A:F,5,FALSE)</f>
        <v>A</v>
      </c>
      <c r="D15">
        <v>214.89</v>
      </c>
      <c r="E15">
        <v>214.89</v>
      </c>
      <c r="F15">
        <v>230.833333333333</v>
      </c>
      <c r="G15">
        <v>283.89583333333297</v>
      </c>
      <c r="H15">
        <v>282.19499999999999</v>
      </c>
      <c r="I15">
        <v>214.89</v>
      </c>
      <c r="J15">
        <v>486.73092293906802</v>
      </c>
      <c r="K15">
        <v>743.00596435653097</v>
      </c>
      <c r="L15">
        <v>1035.4671855588699</v>
      </c>
      <c r="M15">
        <v>1110.2028088356999</v>
      </c>
      <c r="O15">
        <f t="shared" si="1"/>
        <v>1032</v>
      </c>
      <c r="P15" s="9">
        <f t="shared" si="2"/>
        <v>1032</v>
      </c>
      <c r="Q15" s="9">
        <f t="shared" si="3"/>
        <v>960.72121299639116</v>
      </c>
      <c r="R15" s="9">
        <f t="shared" si="4"/>
        <v>839.11058927129955</v>
      </c>
      <c r="S15" s="9">
        <f t="shared" si="5"/>
        <v>1038.2200251599058</v>
      </c>
      <c r="T15" s="9">
        <f t="shared" si="6"/>
        <v>1355.2293731676673</v>
      </c>
      <c r="U15" s="9">
        <f t="shared" si="7"/>
        <v>455.62439029122891</v>
      </c>
      <c r="V15" s="9">
        <f t="shared" si="8"/>
        <v>676.04613767553394</v>
      </c>
      <c r="W15" s="9">
        <f t="shared" si="9"/>
        <v>740.51806364301797</v>
      </c>
      <c r="X15" s="9">
        <f t="shared" si="10"/>
        <v>962.52876230553409</v>
      </c>
    </row>
    <row r="16" spans="1:24" x14ac:dyDescent="0.15">
      <c r="A16" t="s">
        <v>222</v>
      </c>
      <c r="B16">
        <f>VLOOKUP(A16,'Data entry'!A:B,2,FALSE)</f>
        <v>579</v>
      </c>
      <c r="C16" t="str">
        <f>VLOOKUP(A16,Main!A:F,5,FALSE)</f>
        <v>B</v>
      </c>
      <c r="D16">
        <v>646.63597449999997</v>
      </c>
      <c r="E16">
        <v>682.43779538750005</v>
      </c>
      <c r="F16">
        <v>719.85955550000006</v>
      </c>
      <c r="G16">
        <v>787.25152175000005</v>
      </c>
      <c r="H16">
        <v>831.55433975000005</v>
      </c>
      <c r="I16">
        <v>861.09341216666701</v>
      </c>
      <c r="J16">
        <v>899.35050899999999</v>
      </c>
      <c r="K16">
        <v>943.27804816666696</v>
      </c>
      <c r="L16">
        <v>988.62480655176796</v>
      </c>
      <c r="M16">
        <v>1030.3082997420599</v>
      </c>
      <c r="O16">
        <f t="shared" si="1"/>
        <v>579</v>
      </c>
      <c r="P16" s="9">
        <f t="shared" si="2"/>
        <v>548.62469776151227</v>
      </c>
      <c r="Q16" s="9">
        <f t="shared" si="3"/>
        <v>548.90079670459068</v>
      </c>
      <c r="R16" s="9">
        <f t="shared" si="4"/>
        <v>529.43522002725172</v>
      </c>
      <c r="S16" s="9">
        <f t="shared" si="5"/>
        <v>548.15254915305729</v>
      </c>
      <c r="T16" s="9">
        <f t="shared" si="6"/>
        <v>559.13790061845248</v>
      </c>
      <c r="U16" s="9">
        <f t="shared" si="7"/>
        <v>554.37016008238027</v>
      </c>
      <c r="V16" s="9">
        <f t="shared" si="8"/>
        <v>552.03653442700886</v>
      </c>
      <c r="W16" s="9">
        <f t="shared" si="9"/>
        <v>552.44212594002045</v>
      </c>
      <c r="X16" s="9">
        <f t="shared" si="10"/>
        <v>555.57522261713189</v>
      </c>
    </row>
    <row r="17" spans="1:24" x14ac:dyDescent="0.15">
      <c r="A17" t="s">
        <v>90</v>
      </c>
      <c r="B17">
        <f>VLOOKUP(A17,'Data entry'!A:B,2,FALSE)</f>
        <v>6805</v>
      </c>
      <c r="C17" t="str">
        <f>VLOOKUP(A17,Main!A:F,5,FALSE)</f>
        <v>D</v>
      </c>
      <c r="D17">
        <v>495.272877645503</v>
      </c>
      <c r="E17">
        <v>570.34821612743997</v>
      </c>
      <c r="F17">
        <v>654.12408425419596</v>
      </c>
      <c r="G17">
        <v>676.95773604465705</v>
      </c>
      <c r="H17">
        <v>648.83379259826097</v>
      </c>
      <c r="I17">
        <v>641.27681306639499</v>
      </c>
      <c r="J17">
        <v>702.89742256152897</v>
      </c>
      <c r="K17">
        <v>792.72720610316799</v>
      </c>
      <c r="L17">
        <v>758.955378658977</v>
      </c>
      <c r="M17">
        <v>873.31418954301398</v>
      </c>
      <c r="O17">
        <f t="shared" si="1"/>
        <v>6805</v>
      </c>
      <c r="P17" s="9">
        <f t="shared" si="2"/>
        <v>5909.2530441518429</v>
      </c>
      <c r="Q17" s="9">
        <f t="shared" si="3"/>
        <v>5933.4607976901325</v>
      </c>
      <c r="R17" s="9">
        <f t="shared" si="4"/>
        <v>6575.4686834041331</v>
      </c>
      <c r="S17" s="9">
        <f t="shared" si="5"/>
        <v>7099.9652705145463</v>
      </c>
      <c r="T17" s="9">
        <f t="shared" si="6"/>
        <v>6885.1919618276042</v>
      </c>
      <c r="U17" s="9">
        <f t="shared" si="7"/>
        <v>6208.4289582592974</v>
      </c>
      <c r="V17" s="9">
        <f t="shared" si="8"/>
        <v>6033.8751132867037</v>
      </c>
      <c r="W17" s="9">
        <f t="shared" si="9"/>
        <v>7107.807374741571</v>
      </c>
      <c r="X17" s="9">
        <f t="shared" si="10"/>
        <v>5913.8983582494029</v>
      </c>
    </row>
    <row r="18" spans="1:24" x14ac:dyDescent="0.15">
      <c r="A18" t="s">
        <v>96</v>
      </c>
      <c r="B18">
        <f>VLOOKUP(A18,'Data entry'!A:B,2,FALSE)</f>
        <v>1132</v>
      </c>
      <c r="C18" t="str">
        <f>VLOOKUP(A18,Main!A:F,5,FALSE)</f>
        <v>D</v>
      </c>
      <c r="D18">
        <v>499.76683256528401</v>
      </c>
      <c r="E18">
        <v>538.31720027905806</v>
      </c>
      <c r="F18">
        <v>534.56576996927799</v>
      </c>
      <c r="G18">
        <v>544.73936722901999</v>
      </c>
      <c r="H18">
        <v>567.51309030977995</v>
      </c>
      <c r="I18">
        <v>576.97250124807999</v>
      </c>
      <c r="J18">
        <v>587.29459568612401</v>
      </c>
      <c r="K18">
        <v>584.90085496230404</v>
      </c>
      <c r="L18">
        <v>620.78472001408102</v>
      </c>
      <c r="M18">
        <v>647.13581763136301</v>
      </c>
      <c r="O18">
        <f t="shared" si="1"/>
        <v>1132</v>
      </c>
      <c r="P18" s="9">
        <f t="shared" si="2"/>
        <v>1050.9343824990726</v>
      </c>
      <c r="Q18" s="9">
        <f t="shared" si="3"/>
        <v>1139.9440535650367</v>
      </c>
      <c r="R18" s="9">
        <f t="shared" si="4"/>
        <v>1110.8586748253388</v>
      </c>
      <c r="S18" s="9">
        <f t="shared" si="5"/>
        <v>1086.5739913887305</v>
      </c>
      <c r="T18" s="9">
        <f t="shared" si="6"/>
        <v>1113.4409644151283</v>
      </c>
      <c r="U18" s="9">
        <f t="shared" si="7"/>
        <v>1112.1043445832922</v>
      </c>
      <c r="V18" s="9">
        <f t="shared" si="8"/>
        <v>1136.6327757540016</v>
      </c>
      <c r="W18" s="9">
        <f t="shared" si="9"/>
        <v>1066.5658262373304</v>
      </c>
      <c r="X18" s="9">
        <f t="shared" si="10"/>
        <v>1085.9054373285278</v>
      </c>
    </row>
    <row r="19" spans="1:24" x14ac:dyDescent="0.15">
      <c r="A19" t="s">
        <v>69</v>
      </c>
      <c r="B19">
        <f>VLOOKUP(A19,'Data entry'!A:B,2,FALSE)</f>
        <v>472</v>
      </c>
      <c r="C19" t="str">
        <f>VLOOKUP(A19,Main!A:F,5,FALSE)</f>
        <v>B</v>
      </c>
      <c r="D19">
        <v>493.89962385223299</v>
      </c>
      <c r="E19">
        <v>493.75732987531899</v>
      </c>
      <c r="F19">
        <v>591.21169798260996</v>
      </c>
      <c r="G19">
        <v>592.60561506300598</v>
      </c>
      <c r="H19">
        <v>580.65674958785303</v>
      </c>
      <c r="I19">
        <v>555.446458398235</v>
      </c>
      <c r="J19">
        <v>585.95081375716597</v>
      </c>
      <c r="K19">
        <v>574.29454964905597</v>
      </c>
      <c r="L19">
        <v>554.60779886416299</v>
      </c>
      <c r="M19">
        <v>623.93731193230599</v>
      </c>
      <c r="O19">
        <f t="shared" si="1"/>
        <v>472</v>
      </c>
      <c r="P19" s="9">
        <f t="shared" si="2"/>
        <v>472.13602381785472</v>
      </c>
      <c r="Q19" s="9">
        <f t="shared" si="3"/>
        <v>394.19629296307608</v>
      </c>
      <c r="R19" s="9">
        <f t="shared" si="4"/>
        <v>470.88976944324605</v>
      </c>
      <c r="S19" s="9">
        <f t="shared" si="5"/>
        <v>481.71290613305598</v>
      </c>
      <c r="T19" s="9">
        <f t="shared" si="6"/>
        <v>493.42287030835359</v>
      </c>
      <c r="U19" s="9">
        <f t="shared" si="7"/>
        <v>447.42787655316346</v>
      </c>
      <c r="V19" s="9">
        <f t="shared" si="8"/>
        <v>481.5800258985393</v>
      </c>
      <c r="W19" s="9">
        <f t="shared" si="9"/>
        <v>488.75444591565395</v>
      </c>
      <c r="X19" s="9">
        <f t="shared" si="10"/>
        <v>419.55317634904668</v>
      </c>
    </row>
    <row r="20" spans="1:24" x14ac:dyDescent="0.15">
      <c r="A20" t="s">
        <v>85</v>
      </c>
      <c r="B20">
        <f>VLOOKUP(A20,'Data entry'!A:B,2,FALSE)</f>
        <v>1432</v>
      </c>
      <c r="C20" t="str">
        <f>VLOOKUP(A20,Main!A:F,5,FALSE)</f>
        <v>B</v>
      </c>
      <c r="D20">
        <v>493.89962385223703</v>
      </c>
      <c r="E20">
        <v>493.757329875312</v>
      </c>
      <c r="F20">
        <v>591.21169798260996</v>
      </c>
      <c r="G20">
        <v>592.60561506302201</v>
      </c>
      <c r="H20">
        <v>580.65674958785803</v>
      </c>
      <c r="I20">
        <v>555.44645839822601</v>
      </c>
      <c r="J20">
        <v>585.91101318036897</v>
      </c>
      <c r="K20">
        <v>575.58600451094503</v>
      </c>
      <c r="L20">
        <v>554.53067503310399</v>
      </c>
      <c r="M20">
        <v>623.75970091118199</v>
      </c>
      <c r="O20">
        <f t="shared" si="1"/>
        <v>1432</v>
      </c>
      <c r="P20" s="9">
        <f t="shared" si="2"/>
        <v>1432.4126824304728</v>
      </c>
      <c r="Q20" s="9">
        <f t="shared" si="3"/>
        <v>1195.9514650913495</v>
      </c>
      <c r="R20" s="9">
        <f t="shared" si="4"/>
        <v>1428.6316733955723</v>
      </c>
      <c r="S20" s="9">
        <f t="shared" si="5"/>
        <v>1461.4679694545528</v>
      </c>
      <c r="T20" s="9">
        <f t="shared" si="6"/>
        <v>1496.9948099186015</v>
      </c>
      <c r="U20" s="9">
        <f t="shared" si="7"/>
        <v>1357.5428871165475</v>
      </c>
      <c r="V20" s="9">
        <f t="shared" si="8"/>
        <v>1457.6875815234212</v>
      </c>
      <c r="W20" s="9">
        <f t="shared" si="9"/>
        <v>1486.3725228734525</v>
      </c>
      <c r="X20" s="9">
        <f t="shared" si="10"/>
        <v>1273.0670568929174</v>
      </c>
    </row>
    <row r="21" spans="1:24" x14ac:dyDescent="0.15">
      <c r="A21" t="s">
        <v>233</v>
      </c>
      <c r="B21">
        <f>VLOOKUP(A21,'Data entry'!A:B,2,FALSE)</f>
        <v>677</v>
      </c>
      <c r="C21" t="str">
        <f>VLOOKUP(A21,Main!A:F,5,FALSE)</f>
        <v>C</v>
      </c>
      <c r="D21">
        <v>493.89962385223703</v>
      </c>
      <c r="E21">
        <v>493.757329875312</v>
      </c>
      <c r="F21">
        <v>591.21169798260996</v>
      </c>
      <c r="G21">
        <v>592.60561506302201</v>
      </c>
      <c r="H21">
        <v>580.65674958785803</v>
      </c>
      <c r="I21">
        <v>555.44645839822601</v>
      </c>
      <c r="J21">
        <v>585.91101318036897</v>
      </c>
      <c r="K21">
        <v>575.58600451094503</v>
      </c>
      <c r="L21">
        <v>554.53067503310399</v>
      </c>
      <c r="M21">
        <v>623.75970091118199</v>
      </c>
      <c r="O21">
        <f t="shared" si="1"/>
        <v>677</v>
      </c>
      <c r="P21" s="9">
        <f t="shared" si="2"/>
        <v>677.19510195909925</v>
      </c>
      <c r="Q21" s="9">
        <f t="shared" si="3"/>
        <v>565.40442867796344</v>
      </c>
      <c r="R21" s="9">
        <f t="shared" si="4"/>
        <v>675.40757184972233</v>
      </c>
      <c r="S21" s="9">
        <f t="shared" si="5"/>
        <v>690.93143527984091</v>
      </c>
      <c r="T21" s="9">
        <f t="shared" si="6"/>
        <v>707.72729491263499</v>
      </c>
      <c r="U21" s="9">
        <f t="shared" si="7"/>
        <v>641.79925599015553</v>
      </c>
      <c r="V21" s="9">
        <f t="shared" si="8"/>
        <v>689.14419880681294</v>
      </c>
      <c r="W21" s="9">
        <f t="shared" si="9"/>
        <v>702.70544552048</v>
      </c>
      <c r="X21" s="9">
        <f t="shared" si="10"/>
        <v>601.86200943890026</v>
      </c>
    </row>
    <row r="22" spans="1:24" x14ac:dyDescent="0.15">
      <c r="A22" t="s">
        <v>81</v>
      </c>
      <c r="B22">
        <f>VLOOKUP(A22,'Data entry'!A:B,2,FALSE)</f>
        <v>563</v>
      </c>
      <c r="C22" t="str">
        <f>VLOOKUP(A22,Main!A:F,5,FALSE)</f>
        <v>B</v>
      </c>
      <c r="D22">
        <v>493.89962385223703</v>
      </c>
      <c r="E22">
        <v>493.757329875312</v>
      </c>
      <c r="F22">
        <v>591.21169798260996</v>
      </c>
      <c r="G22">
        <v>592.60561506302201</v>
      </c>
      <c r="H22">
        <v>580.65674958785803</v>
      </c>
      <c r="I22">
        <v>555.44645839822601</v>
      </c>
      <c r="J22">
        <v>585.91101318036897</v>
      </c>
      <c r="K22">
        <v>575.58600451094503</v>
      </c>
      <c r="L22">
        <v>554.53067503310399</v>
      </c>
      <c r="M22">
        <v>623.75970091118199</v>
      </c>
      <c r="O22">
        <f t="shared" si="1"/>
        <v>563</v>
      </c>
      <c r="P22" s="9">
        <f t="shared" si="2"/>
        <v>563.16224874885211</v>
      </c>
      <c r="Q22" s="9">
        <f t="shared" si="3"/>
        <v>470.19600198773026</v>
      </c>
      <c r="R22" s="9">
        <f t="shared" si="4"/>
        <v>561.67572075538214</v>
      </c>
      <c r="S22" s="9">
        <f t="shared" si="5"/>
        <v>574.58552151041431</v>
      </c>
      <c r="T22" s="9">
        <f t="shared" si="6"/>
        <v>588.55312708391943</v>
      </c>
      <c r="U22" s="9">
        <f t="shared" si="7"/>
        <v>533.72670771411754</v>
      </c>
      <c r="V22" s="9">
        <f t="shared" si="8"/>
        <v>573.09923770788134</v>
      </c>
      <c r="W22" s="9">
        <f t="shared" si="9"/>
        <v>584.37690668837547</v>
      </c>
      <c r="X22" s="9">
        <f t="shared" si="10"/>
        <v>500.51449233988308</v>
      </c>
    </row>
    <row r="23" spans="1:24" x14ac:dyDescent="0.15">
      <c r="A23" t="s">
        <v>150</v>
      </c>
      <c r="B23">
        <f>VLOOKUP(A23,'Data entry'!A:B,2,FALSE)</f>
        <v>472</v>
      </c>
      <c r="C23" t="str">
        <f>VLOOKUP(A23,Main!A:F,5,FALSE)</f>
        <v>C</v>
      </c>
      <c r="D23">
        <v>493.89962385223703</v>
      </c>
      <c r="E23">
        <v>493.757329875312</v>
      </c>
      <c r="F23">
        <v>591.21169798260996</v>
      </c>
      <c r="G23">
        <v>592.60561506302201</v>
      </c>
      <c r="H23">
        <v>580.65674958785803</v>
      </c>
      <c r="I23">
        <v>555.44645839822601</v>
      </c>
      <c r="J23">
        <v>585.91101318036897</v>
      </c>
      <c r="K23">
        <v>575.58600451094503</v>
      </c>
      <c r="L23">
        <v>554.53067503310399</v>
      </c>
      <c r="M23">
        <v>623.75970091118199</v>
      </c>
      <c r="O23">
        <f t="shared" si="1"/>
        <v>472</v>
      </c>
      <c r="P23" s="9">
        <f t="shared" si="2"/>
        <v>472.13602381786529</v>
      </c>
      <c r="Q23" s="9">
        <f t="shared" si="3"/>
        <v>394.1962929630705</v>
      </c>
      <c r="R23" s="9">
        <f t="shared" si="4"/>
        <v>470.88976944323332</v>
      </c>
      <c r="S23" s="9">
        <f t="shared" si="5"/>
        <v>481.71290613306491</v>
      </c>
      <c r="T23" s="9">
        <f t="shared" si="6"/>
        <v>493.42287030836587</v>
      </c>
      <c r="U23" s="9">
        <f t="shared" si="7"/>
        <v>447.45827005517486</v>
      </c>
      <c r="V23" s="9">
        <f t="shared" si="8"/>
        <v>480.46685647978683</v>
      </c>
      <c r="W23" s="9">
        <f t="shared" si="9"/>
        <v>489.92166955046753</v>
      </c>
      <c r="X23" s="9">
        <f t="shared" si="10"/>
        <v>419.61428132224654</v>
      </c>
    </row>
    <row r="24" spans="1:24" x14ac:dyDescent="0.15">
      <c r="A24" t="s">
        <v>174</v>
      </c>
      <c r="B24">
        <f>VLOOKUP(A24,'Data entry'!A:B,2,FALSE)</f>
        <v>330</v>
      </c>
      <c r="C24" t="str">
        <f>VLOOKUP(A24,Main!A:F,5,FALSE)</f>
        <v>B</v>
      </c>
      <c r="D24">
        <v>493.89962385223703</v>
      </c>
      <c r="E24">
        <v>493.757329875312</v>
      </c>
      <c r="F24">
        <v>591.21169798260996</v>
      </c>
      <c r="G24">
        <v>592.60561506302201</v>
      </c>
      <c r="H24">
        <v>580.65674958785803</v>
      </c>
      <c r="I24">
        <v>555.44645839822601</v>
      </c>
      <c r="J24">
        <v>585.91101318036897</v>
      </c>
      <c r="K24">
        <v>575.58600451094503</v>
      </c>
      <c r="L24">
        <v>554.53067503310399</v>
      </c>
      <c r="M24">
        <v>623.75970091118199</v>
      </c>
      <c r="O24">
        <f t="shared" si="1"/>
        <v>330</v>
      </c>
      <c r="P24" s="9">
        <f t="shared" si="2"/>
        <v>330.09510139808378</v>
      </c>
      <c r="Q24" s="9">
        <f t="shared" si="3"/>
        <v>275.6033404190959</v>
      </c>
      <c r="R24" s="9">
        <f t="shared" si="4"/>
        <v>329.22377948361651</v>
      </c>
      <c r="S24" s="9">
        <f t="shared" si="5"/>
        <v>336.79080301676146</v>
      </c>
      <c r="T24" s="9">
        <f t="shared" si="6"/>
        <v>344.97785424101852</v>
      </c>
      <c r="U24" s="9">
        <f t="shared" si="7"/>
        <v>312.84158711484685</v>
      </c>
      <c r="V24" s="9">
        <f t="shared" si="8"/>
        <v>335.91962423374929</v>
      </c>
      <c r="W24" s="9">
        <f t="shared" si="9"/>
        <v>342.52998082977604</v>
      </c>
      <c r="X24" s="9">
        <f t="shared" si="10"/>
        <v>293.37439160241814</v>
      </c>
    </row>
    <row r="25" spans="1:24" x14ac:dyDescent="0.15">
      <c r="A25" t="s">
        <v>218</v>
      </c>
      <c r="B25">
        <f>VLOOKUP(A25,'Data entry'!A:B,2,FALSE)</f>
        <v>254</v>
      </c>
      <c r="C25" t="str">
        <f>VLOOKUP(A25,Main!A:F,5,FALSE)</f>
        <v>C</v>
      </c>
      <c r="D25">
        <v>493.89962385223703</v>
      </c>
      <c r="E25">
        <v>493.757329875312</v>
      </c>
      <c r="F25">
        <v>591.21169798260996</v>
      </c>
      <c r="G25">
        <v>592.60561506302201</v>
      </c>
      <c r="H25">
        <v>580.65674958785803</v>
      </c>
      <c r="I25">
        <v>555.44645839822601</v>
      </c>
      <c r="J25">
        <v>585.91101318036897</v>
      </c>
      <c r="K25">
        <v>575.58600451094503</v>
      </c>
      <c r="L25">
        <v>554.53067503310399</v>
      </c>
      <c r="M25">
        <v>623.75970091118199</v>
      </c>
      <c r="O25">
        <f t="shared" si="1"/>
        <v>254</v>
      </c>
      <c r="P25" s="9">
        <f t="shared" si="2"/>
        <v>254.07319925791904</v>
      </c>
      <c r="Q25" s="9">
        <f t="shared" si="3"/>
        <v>212.13105595894049</v>
      </c>
      <c r="R25" s="9">
        <f t="shared" si="4"/>
        <v>253.40254542072302</v>
      </c>
      <c r="S25" s="9">
        <f t="shared" si="5"/>
        <v>259.22686050381031</v>
      </c>
      <c r="T25" s="9">
        <f t="shared" si="6"/>
        <v>265.52840902187484</v>
      </c>
      <c r="U25" s="9">
        <f t="shared" si="7"/>
        <v>240.79322159748818</v>
      </c>
      <c r="V25" s="9">
        <f t="shared" si="8"/>
        <v>258.55631683446154</v>
      </c>
      <c r="W25" s="9">
        <f t="shared" si="9"/>
        <v>263.64428827503974</v>
      </c>
      <c r="X25" s="9">
        <f t="shared" si="10"/>
        <v>225.80938020307335</v>
      </c>
    </row>
    <row r="26" spans="1:24" x14ac:dyDescent="0.15">
      <c r="A26" t="s">
        <v>260</v>
      </c>
      <c r="B26">
        <f>VLOOKUP(A26,'Data entry'!A:B,2,FALSE)</f>
        <v>204</v>
      </c>
      <c r="C26" t="str">
        <f>VLOOKUP(A26,Main!A:F,5,FALSE)</f>
        <v>C</v>
      </c>
      <c r="D26">
        <v>493.89962385223703</v>
      </c>
      <c r="E26">
        <v>493.757329875312</v>
      </c>
      <c r="F26">
        <v>591.21169798260996</v>
      </c>
      <c r="G26">
        <v>592.60561506302201</v>
      </c>
      <c r="H26">
        <v>580.65674958785803</v>
      </c>
      <c r="I26">
        <v>555.44645839822601</v>
      </c>
      <c r="J26">
        <v>585.91101318036897</v>
      </c>
      <c r="K26">
        <v>575.58600451094503</v>
      </c>
      <c r="L26">
        <v>554.53067503310399</v>
      </c>
      <c r="M26">
        <v>623.75970091118199</v>
      </c>
      <c r="O26">
        <f t="shared" si="1"/>
        <v>204</v>
      </c>
      <c r="P26" s="9">
        <f t="shared" si="2"/>
        <v>204.05878995517907</v>
      </c>
      <c r="Q26" s="9">
        <f t="shared" si="3"/>
        <v>170.37297407725927</v>
      </c>
      <c r="R26" s="9">
        <f t="shared" si="4"/>
        <v>203.52015458987202</v>
      </c>
      <c r="S26" s="9">
        <f t="shared" si="5"/>
        <v>208.19795095581617</v>
      </c>
      <c r="T26" s="9">
        <f t="shared" si="6"/>
        <v>213.25903716717508</v>
      </c>
      <c r="U26" s="9">
        <f t="shared" si="7"/>
        <v>193.3929811255417</v>
      </c>
      <c r="V26" s="9">
        <f t="shared" si="8"/>
        <v>207.65940407177229</v>
      </c>
      <c r="W26" s="9">
        <f t="shared" si="9"/>
        <v>211.74580633113428</v>
      </c>
      <c r="X26" s="9">
        <f t="shared" si="10"/>
        <v>181.35871480876756</v>
      </c>
    </row>
    <row r="27" spans="1:24" x14ac:dyDescent="0.15">
      <c r="A27" t="s">
        <v>123</v>
      </c>
      <c r="B27">
        <f>VLOOKUP(A27,'Data entry'!A:B,2,FALSE)</f>
        <v>189</v>
      </c>
      <c r="C27" t="str">
        <f>VLOOKUP(A27,Main!A:F,5,FALSE)</f>
        <v>C</v>
      </c>
      <c r="D27">
        <v>493.89962385223703</v>
      </c>
      <c r="E27">
        <v>493.757329875312</v>
      </c>
      <c r="F27">
        <v>591.21169798260996</v>
      </c>
      <c r="G27">
        <v>592.60561506302201</v>
      </c>
      <c r="H27">
        <v>580.65674958785803</v>
      </c>
      <c r="I27">
        <v>555.44645839822601</v>
      </c>
      <c r="J27">
        <v>585.91101318036897</v>
      </c>
      <c r="K27">
        <v>575.58600451094503</v>
      </c>
      <c r="L27">
        <v>554.53067503310399</v>
      </c>
      <c r="M27">
        <v>623.75970091118199</v>
      </c>
      <c r="O27">
        <f t="shared" si="1"/>
        <v>189</v>
      </c>
      <c r="P27" s="9">
        <f t="shared" si="2"/>
        <v>189.05446716435708</v>
      </c>
      <c r="Q27" s="9">
        <f t="shared" si="3"/>
        <v>157.84554951275493</v>
      </c>
      <c r="R27" s="9">
        <f t="shared" si="4"/>
        <v>188.55543734061672</v>
      </c>
      <c r="S27" s="9">
        <f t="shared" si="5"/>
        <v>192.88927809141794</v>
      </c>
      <c r="T27" s="9">
        <f t="shared" si="6"/>
        <v>197.57822561076514</v>
      </c>
      <c r="U27" s="9">
        <f t="shared" si="7"/>
        <v>179.17290898395774</v>
      </c>
      <c r="V27" s="9">
        <f t="shared" si="8"/>
        <v>192.39033024296549</v>
      </c>
      <c r="W27" s="9">
        <f t="shared" si="9"/>
        <v>196.17626174796266</v>
      </c>
      <c r="X27" s="9">
        <f t="shared" si="10"/>
        <v>168.02351519047585</v>
      </c>
    </row>
    <row r="28" spans="1:24" x14ac:dyDescent="0.15">
      <c r="A28" t="s">
        <v>199</v>
      </c>
      <c r="B28">
        <f>VLOOKUP(A28,'Data entry'!A:B,2,FALSE)</f>
        <v>154</v>
      </c>
      <c r="C28" t="str">
        <f>VLOOKUP(A28,Main!A:F,5,FALSE)</f>
        <v>C</v>
      </c>
      <c r="D28">
        <v>493.89962385223703</v>
      </c>
      <c r="E28">
        <v>493.757329875312</v>
      </c>
      <c r="F28">
        <v>591.21169798260996</v>
      </c>
      <c r="G28">
        <v>592.60561506302201</v>
      </c>
      <c r="H28">
        <v>580.65674958785803</v>
      </c>
      <c r="I28">
        <v>555.44645839822601</v>
      </c>
      <c r="J28">
        <v>585.91101318036897</v>
      </c>
      <c r="K28">
        <v>575.58600451094503</v>
      </c>
      <c r="L28">
        <v>554.53067503310399</v>
      </c>
      <c r="M28">
        <v>623.75970091118199</v>
      </c>
      <c r="O28">
        <f t="shared" si="1"/>
        <v>154</v>
      </c>
      <c r="P28" s="9">
        <f t="shared" si="2"/>
        <v>154.04438065243912</v>
      </c>
      <c r="Q28" s="9">
        <f t="shared" si="3"/>
        <v>128.61489219557808</v>
      </c>
      <c r="R28" s="9">
        <f t="shared" si="4"/>
        <v>153.63776375902103</v>
      </c>
      <c r="S28" s="9">
        <f t="shared" si="5"/>
        <v>157.16904140782202</v>
      </c>
      <c r="T28" s="9">
        <f t="shared" si="6"/>
        <v>160.9896653124753</v>
      </c>
      <c r="U28" s="9">
        <f t="shared" si="7"/>
        <v>145.99274065359521</v>
      </c>
      <c r="V28" s="9">
        <f t="shared" si="8"/>
        <v>156.762491309083</v>
      </c>
      <c r="W28" s="9">
        <f t="shared" si="9"/>
        <v>159.84732438722881</v>
      </c>
      <c r="X28" s="9">
        <f t="shared" si="10"/>
        <v>136.9080494144618</v>
      </c>
    </row>
    <row r="29" spans="1:24" x14ac:dyDescent="0.15">
      <c r="A29" t="s">
        <v>89</v>
      </c>
      <c r="B29">
        <f>VLOOKUP(A29,'Data entry'!A:B,2,FALSE)</f>
        <v>80</v>
      </c>
      <c r="C29" t="str">
        <f>VLOOKUP(A29,Main!A:F,5,FALSE)</f>
        <v>C</v>
      </c>
      <c r="D29">
        <v>493.89962385223703</v>
      </c>
      <c r="E29">
        <v>493.757329875312</v>
      </c>
      <c r="F29">
        <v>591.21169798260996</v>
      </c>
      <c r="G29">
        <v>592.60561506302201</v>
      </c>
      <c r="H29">
        <v>580.65674958785803</v>
      </c>
      <c r="I29">
        <v>555.44645839822601</v>
      </c>
      <c r="J29">
        <v>585.91101318036897</v>
      </c>
      <c r="K29">
        <v>575.58600451094503</v>
      </c>
      <c r="L29">
        <v>554.53067503310399</v>
      </c>
      <c r="M29">
        <v>623.75970091118199</v>
      </c>
      <c r="O29">
        <f t="shared" si="1"/>
        <v>80</v>
      </c>
      <c r="P29" s="9">
        <f t="shared" si="2"/>
        <v>80.023054884383953</v>
      </c>
      <c r="Q29" s="9">
        <f t="shared" si="3"/>
        <v>66.812931010689908</v>
      </c>
      <c r="R29" s="9">
        <f t="shared" si="4"/>
        <v>79.811825329361582</v>
      </c>
      <c r="S29" s="9">
        <f t="shared" si="5"/>
        <v>81.646255276790654</v>
      </c>
      <c r="T29" s="9">
        <f t="shared" si="6"/>
        <v>83.630994967519641</v>
      </c>
      <c r="U29" s="9">
        <f t="shared" si="7"/>
        <v>75.840384755114385</v>
      </c>
      <c r="V29" s="9">
        <f t="shared" si="8"/>
        <v>81.435060420302847</v>
      </c>
      <c r="W29" s="9">
        <f t="shared" si="9"/>
        <v>83.037571110248734</v>
      </c>
      <c r="X29" s="9">
        <f t="shared" si="10"/>
        <v>71.121064630889236</v>
      </c>
    </row>
    <row r="30" spans="1:24" x14ac:dyDescent="0.15">
      <c r="A30" t="s">
        <v>88</v>
      </c>
      <c r="B30">
        <f>VLOOKUP(A30,'Data entry'!A:B,2,FALSE)</f>
        <v>68</v>
      </c>
      <c r="C30" t="str">
        <f>VLOOKUP(A30,Main!A:F,5,FALSE)</f>
        <v>C</v>
      </c>
      <c r="D30">
        <v>493.89962385223703</v>
      </c>
      <c r="E30">
        <v>493.757329875312</v>
      </c>
      <c r="F30">
        <v>591.21169798260996</v>
      </c>
      <c r="G30">
        <v>592.60561506302201</v>
      </c>
      <c r="H30">
        <v>580.65674958785803</v>
      </c>
      <c r="I30">
        <v>555.44645839822601</v>
      </c>
      <c r="J30">
        <v>585.91101318036897</v>
      </c>
      <c r="K30">
        <v>575.58600451094503</v>
      </c>
      <c r="L30">
        <v>554.53067503310399</v>
      </c>
      <c r="M30">
        <v>623.75970091118199</v>
      </c>
      <c r="O30">
        <f t="shared" si="1"/>
        <v>68</v>
      </c>
      <c r="P30" s="9">
        <f t="shared" si="2"/>
        <v>68.01959665172636</v>
      </c>
      <c r="Q30" s="9">
        <f t="shared" si="3"/>
        <v>56.790991359086426</v>
      </c>
      <c r="R30" s="9">
        <f t="shared" si="4"/>
        <v>67.840051529957336</v>
      </c>
      <c r="S30" s="9">
        <f t="shared" si="5"/>
        <v>69.399316985272065</v>
      </c>
      <c r="T30" s="9">
        <f t="shared" si="6"/>
        <v>71.086345722391698</v>
      </c>
      <c r="U30" s="9">
        <f t="shared" si="7"/>
        <v>64.464327041847227</v>
      </c>
      <c r="V30" s="9">
        <f t="shared" si="8"/>
        <v>69.219801357257424</v>
      </c>
      <c r="W30" s="9">
        <f t="shared" si="9"/>
        <v>70.58193544371143</v>
      </c>
      <c r="X30" s="9">
        <f t="shared" si="10"/>
        <v>60.452904936255855</v>
      </c>
    </row>
    <row r="31" spans="1:24" x14ac:dyDescent="0.15">
      <c r="A31" t="s">
        <v>136</v>
      </c>
      <c r="B31">
        <f>VLOOKUP(A31,'Data entry'!A:B,2,FALSE)</f>
        <v>36</v>
      </c>
      <c r="C31" t="str">
        <f>VLOOKUP(A31,Main!A:F,5,FALSE)</f>
        <v>B</v>
      </c>
      <c r="D31">
        <v>493.89962385223703</v>
      </c>
      <c r="E31">
        <v>493.757329875312</v>
      </c>
      <c r="F31">
        <v>591.21169798260996</v>
      </c>
      <c r="G31">
        <v>592.60561506302201</v>
      </c>
      <c r="H31">
        <v>580.65674958785803</v>
      </c>
      <c r="I31">
        <v>555.44645839822601</v>
      </c>
      <c r="J31">
        <v>585.91101318036897</v>
      </c>
      <c r="K31">
        <v>575.58600451094503</v>
      </c>
      <c r="L31">
        <v>554.53067503310399</v>
      </c>
      <c r="M31">
        <v>623.75970091118199</v>
      </c>
      <c r="O31">
        <f t="shared" si="1"/>
        <v>36</v>
      </c>
      <c r="P31" s="9">
        <f t="shared" si="2"/>
        <v>36.010374697972779</v>
      </c>
      <c r="Q31" s="9">
        <f t="shared" si="3"/>
        <v>30.06581895481046</v>
      </c>
      <c r="R31" s="9">
        <f t="shared" si="4"/>
        <v>35.915321398212711</v>
      </c>
      <c r="S31" s="9">
        <f t="shared" si="5"/>
        <v>36.740814874555795</v>
      </c>
      <c r="T31" s="9">
        <f t="shared" si="6"/>
        <v>37.633947735383842</v>
      </c>
      <c r="U31" s="9">
        <f t="shared" si="7"/>
        <v>34.128173139801476</v>
      </c>
      <c r="V31" s="9">
        <f t="shared" si="8"/>
        <v>36.645777189136282</v>
      </c>
      <c r="W31" s="9">
        <f t="shared" si="9"/>
        <v>37.366906999611935</v>
      </c>
      <c r="X31" s="9">
        <f t="shared" si="10"/>
        <v>32.004479083900158</v>
      </c>
    </row>
    <row r="32" spans="1:24" x14ac:dyDescent="0.15">
      <c r="A32" t="s">
        <v>110</v>
      </c>
      <c r="B32">
        <f>VLOOKUP(A32,'Data entry'!A:B,2,FALSE)</f>
        <v>16</v>
      </c>
      <c r="C32" t="str">
        <f>VLOOKUP(A32,Main!A:F,5,FALSE)</f>
        <v>C</v>
      </c>
      <c r="D32">
        <v>493.89962385223703</v>
      </c>
      <c r="E32">
        <v>493.757329875312</v>
      </c>
      <c r="F32">
        <v>591.21169798260996</v>
      </c>
      <c r="G32">
        <v>592.60561506302201</v>
      </c>
      <c r="H32">
        <v>580.65674958785803</v>
      </c>
      <c r="I32">
        <v>555.44645839822601</v>
      </c>
      <c r="J32">
        <v>585.91101318036897</v>
      </c>
      <c r="K32">
        <v>575.58600451094503</v>
      </c>
      <c r="L32">
        <v>554.53067503310399</v>
      </c>
      <c r="M32">
        <v>623.75970091118199</v>
      </c>
      <c r="O32">
        <f t="shared" si="1"/>
        <v>16</v>
      </c>
      <c r="P32" s="9">
        <f t="shared" si="2"/>
        <v>16.004610976876791</v>
      </c>
      <c r="Q32" s="9">
        <f t="shared" si="3"/>
        <v>13.362586202137983</v>
      </c>
      <c r="R32" s="9">
        <f t="shared" si="4"/>
        <v>15.962365065872316</v>
      </c>
      <c r="S32" s="9">
        <f t="shared" si="5"/>
        <v>16.329251055358132</v>
      </c>
      <c r="T32" s="9">
        <f t="shared" si="6"/>
        <v>16.726198993503928</v>
      </c>
      <c r="U32" s="9">
        <f t="shared" si="7"/>
        <v>15.168076951022877</v>
      </c>
      <c r="V32" s="9">
        <f t="shared" si="8"/>
        <v>16.287012084060571</v>
      </c>
      <c r="W32" s="9">
        <f t="shared" si="9"/>
        <v>16.607514222049748</v>
      </c>
      <c r="X32" s="9">
        <f t="shared" si="10"/>
        <v>14.224212926177849</v>
      </c>
    </row>
    <row r="33" spans="1:24" x14ac:dyDescent="0.15">
      <c r="A33" t="s">
        <v>249</v>
      </c>
      <c r="B33">
        <f>VLOOKUP(A33,'Data entry'!A:B,2,FALSE)</f>
        <v>1165</v>
      </c>
      <c r="C33" t="str">
        <f>VLOOKUP(A33,Main!A:F,5,FALSE)</f>
        <v>B</v>
      </c>
      <c r="D33">
        <v>4.7567605470882102</v>
      </c>
      <c r="E33">
        <v>5.7368666666666703</v>
      </c>
      <c r="F33">
        <v>6.0257325979166696</v>
      </c>
      <c r="G33">
        <v>6.2117136458333304</v>
      </c>
      <c r="H33">
        <v>6.6833600000000004</v>
      </c>
      <c r="I33">
        <v>24.3289109018116</v>
      </c>
      <c r="J33">
        <v>45.767045454545503</v>
      </c>
      <c r="K33">
        <v>53.9960119047619</v>
      </c>
      <c r="L33">
        <v>370.79058333333302</v>
      </c>
      <c r="M33">
        <v>546.75885000000005</v>
      </c>
      <c r="O33">
        <f t="shared" si="1"/>
        <v>1165</v>
      </c>
      <c r="P33" s="9">
        <f t="shared" si="2"/>
        <v>965.96737545891972</v>
      </c>
      <c r="Q33" s="9">
        <f t="shared" si="3"/>
        <v>1109.1513866674734</v>
      </c>
      <c r="R33" s="9">
        <f t="shared" si="4"/>
        <v>1130.1194608804535</v>
      </c>
      <c r="S33" s="9">
        <f t="shared" si="5"/>
        <v>1082.7856643059522</v>
      </c>
      <c r="T33" s="9">
        <f t="shared" si="6"/>
        <v>320.0354685593519</v>
      </c>
      <c r="U33" s="9">
        <f t="shared" si="7"/>
        <v>619.29235149688952</v>
      </c>
      <c r="V33" s="9">
        <f t="shared" si="8"/>
        <v>987.45455587699348</v>
      </c>
      <c r="W33" s="9">
        <f t="shared" si="9"/>
        <v>169.65197255966183</v>
      </c>
      <c r="X33" s="9">
        <f t="shared" si="10"/>
        <v>790.05768188906848</v>
      </c>
    </row>
    <row r="34" spans="1:24" x14ac:dyDescent="0.15">
      <c r="A34" t="s">
        <v>94</v>
      </c>
      <c r="B34">
        <f>VLOOKUP(A34,'Data entry'!A:B,2,FALSE)</f>
        <v>47</v>
      </c>
      <c r="C34" t="str">
        <f>VLOOKUP(A34,Main!A:F,5,FALSE)</f>
        <v>C</v>
      </c>
      <c r="D34">
        <v>370.42471788917499</v>
      </c>
      <c r="E34">
        <v>370.31799740649001</v>
      </c>
      <c r="F34">
        <v>443.40877348695699</v>
      </c>
      <c r="G34">
        <v>444.45421129725401</v>
      </c>
      <c r="H34">
        <v>435.49256219088898</v>
      </c>
      <c r="I34">
        <v>416.58484379867599</v>
      </c>
      <c r="J34">
        <v>439.46311031787502</v>
      </c>
      <c r="K34">
        <v>430.720912236792</v>
      </c>
      <c r="L34">
        <v>415.95584914812201</v>
      </c>
      <c r="M34">
        <v>467.18426118717599</v>
      </c>
      <c r="O34">
        <f t="shared" si="1"/>
        <v>47</v>
      </c>
      <c r="P34" s="9">
        <f t="shared" si="2"/>
        <v>47.013544744574453</v>
      </c>
      <c r="Q34" s="9">
        <f t="shared" si="3"/>
        <v>39.252596968781006</v>
      </c>
      <c r="R34" s="9">
        <f t="shared" si="4"/>
        <v>46.889447381001197</v>
      </c>
      <c r="S34" s="9">
        <f t="shared" si="5"/>
        <v>47.967174975113657</v>
      </c>
      <c r="T34" s="9">
        <f t="shared" si="6"/>
        <v>49.133209543416505</v>
      </c>
      <c r="U34" s="9">
        <f t="shared" si="7"/>
        <v>44.553199572031026</v>
      </c>
      <c r="V34" s="9">
        <f t="shared" si="8"/>
        <v>47.953943256846124</v>
      </c>
      <c r="W34" s="9">
        <f t="shared" si="9"/>
        <v>48.668345250075745</v>
      </c>
      <c r="X34" s="9">
        <f t="shared" si="10"/>
        <v>41.846283220849159</v>
      </c>
    </row>
    <row r="35" spans="1:24" x14ac:dyDescent="0.15">
      <c r="A35" t="s">
        <v>52</v>
      </c>
      <c r="B35">
        <f>VLOOKUP(A35,'Data entry'!A:B,2,FALSE)</f>
        <v>152</v>
      </c>
      <c r="C35" t="str">
        <f>VLOOKUP(A35,Main!A:F,5,FALSE)</f>
        <v>C</v>
      </c>
      <c r="D35">
        <v>96.518279479152596</v>
      </c>
      <c r="E35">
        <v>98.302416855633496</v>
      </c>
      <c r="F35">
        <v>120.060701665019</v>
      </c>
      <c r="G35">
        <v>163.65643411657899</v>
      </c>
      <c r="H35">
        <v>165.91595069149801</v>
      </c>
      <c r="I35">
        <v>252.85574773129699</v>
      </c>
      <c r="J35">
        <v>364.82580498088703</v>
      </c>
      <c r="K35">
        <v>578.25878028011095</v>
      </c>
      <c r="L35">
        <v>631.44195550672703</v>
      </c>
      <c r="M35">
        <v>460.56751163146203</v>
      </c>
      <c r="O35">
        <f t="shared" si="1"/>
        <v>152</v>
      </c>
      <c r="P35" s="9">
        <f t="shared" si="2"/>
        <v>149.24127961550158</v>
      </c>
      <c r="Q35" s="9">
        <f t="shared" si="3"/>
        <v>124.45344025846052</v>
      </c>
      <c r="R35" s="9">
        <f t="shared" si="4"/>
        <v>111.50937481677768</v>
      </c>
      <c r="S35" s="9">
        <f t="shared" si="5"/>
        <v>149.9299969776487</v>
      </c>
      <c r="T35" s="9">
        <f t="shared" si="6"/>
        <v>99.737596362284364</v>
      </c>
      <c r="U35" s="9">
        <f t="shared" si="7"/>
        <v>105.34910943914912</v>
      </c>
      <c r="V35" s="9">
        <f t="shared" si="8"/>
        <v>95.897415219934771</v>
      </c>
      <c r="W35" s="9">
        <f t="shared" si="9"/>
        <v>139.1978056511015</v>
      </c>
      <c r="X35" s="9">
        <f t="shared" si="10"/>
        <v>208.39328613743677</v>
      </c>
    </row>
    <row r="36" spans="1:24" x14ac:dyDescent="0.15">
      <c r="A36" t="s">
        <v>155</v>
      </c>
      <c r="B36">
        <f>VLOOKUP(A36,'Data entry'!A:B,2,FALSE)</f>
        <v>2551</v>
      </c>
      <c r="C36" t="str">
        <f>VLOOKUP(A36,Main!A:F,5,FALSE)</f>
        <v>B</v>
      </c>
      <c r="D36">
        <v>152.129166666667</v>
      </c>
      <c r="E36">
        <v>179.191666666667</v>
      </c>
      <c r="F36">
        <v>221.72833333333301</v>
      </c>
      <c r="G36">
        <v>342.16</v>
      </c>
      <c r="H36">
        <v>326.00102272727298</v>
      </c>
      <c r="I36">
        <v>344.70583333333298</v>
      </c>
      <c r="J36">
        <v>382.74731060606098</v>
      </c>
      <c r="K36">
        <v>412.95333333333298</v>
      </c>
      <c r="L36">
        <v>425.90750000000003</v>
      </c>
      <c r="M36">
        <v>460.16500000000002</v>
      </c>
      <c r="O36">
        <f t="shared" si="1"/>
        <v>2551</v>
      </c>
      <c r="P36" s="9">
        <f t="shared" si="2"/>
        <v>2165.7341068688097</v>
      </c>
      <c r="Q36" s="9">
        <f t="shared" si="3"/>
        <v>2061.6126716627773</v>
      </c>
      <c r="R36" s="9">
        <f t="shared" si="4"/>
        <v>1653.1125155872469</v>
      </c>
      <c r="S36" s="9">
        <f t="shared" si="5"/>
        <v>2677.4460788431693</v>
      </c>
      <c r="T36" s="9">
        <f t="shared" si="6"/>
        <v>2412.57480598851</v>
      </c>
      <c r="U36" s="9">
        <f t="shared" si="7"/>
        <v>2297.4546298991231</v>
      </c>
      <c r="V36" s="9">
        <f t="shared" si="8"/>
        <v>2364.4037002310083</v>
      </c>
      <c r="W36" s="9">
        <f t="shared" si="9"/>
        <v>2473.4101966585054</v>
      </c>
      <c r="X36" s="9">
        <f t="shared" si="10"/>
        <v>2361.0879412819313</v>
      </c>
    </row>
    <row r="37" spans="1:24" x14ac:dyDescent="0.15">
      <c r="A37" t="s">
        <v>57</v>
      </c>
      <c r="B37">
        <f>VLOOKUP(A37,'Data entry'!A:B,2,FALSE)</f>
        <v>463</v>
      </c>
      <c r="C37" t="str">
        <f>VLOOKUP(A37,Main!A:F,5,FALSE)</f>
        <v>B</v>
      </c>
      <c r="D37">
        <v>409.625749270293</v>
      </c>
      <c r="E37">
        <v>415.91978920493801</v>
      </c>
      <c r="F37">
        <v>477.91830657609898</v>
      </c>
      <c r="G37">
        <v>480.48815077796598</v>
      </c>
      <c r="H37">
        <v>482.71639384912902</v>
      </c>
      <c r="I37">
        <v>482.98794659023503</v>
      </c>
      <c r="J37">
        <v>480.445128767119</v>
      </c>
      <c r="K37">
        <v>489.008858590915</v>
      </c>
      <c r="L37">
        <v>503.76967496165202</v>
      </c>
      <c r="M37">
        <v>435.6661796523</v>
      </c>
      <c r="O37">
        <f t="shared" si="1"/>
        <v>463</v>
      </c>
      <c r="P37" s="9">
        <f t="shared" si="2"/>
        <v>455.99350363849902</v>
      </c>
      <c r="Q37" s="9">
        <f t="shared" si="3"/>
        <v>402.93677758757963</v>
      </c>
      <c r="R37" s="9">
        <f t="shared" si="4"/>
        <v>460.52368947384463</v>
      </c>
      <c r="S37" s="9">
        <f t="shared" si="5"/>
        <v>460.86276879116946</v>
      </c>
      <c r="T37" s="9">
        <f t="shared" si="6"/>
        <v>462.7396851825813</v>
      </c>
      <c r="U37" s="9">
        <f t="shared" si="7"/>
        <v>465.45048722863294</v>
      </c>
      <c r="V37" s="9">
        <f t="shared" si="8"/>
        <v>454.89174830116013</v>
      </c>
      <c r="W37" s="9">
        <f t="shared" si="9"/>
        <v>449.43376463624679</v>
      </c>
      <c r="X37" s="9">
        <f t="shared" si="10"/>
        <v>535.37632802572659</v>
      </c>
    </row>
    <row r="38" spans="1:24" x14ac:dyDescent="0.15">
      <c r="A38" t="s">
        <v>140</v>
      </c>
      <c r="B38">
        <f>VLOOKUP(A38,'Data entry'!A:B,2,FALSE)</f>
        <v>5723</v>
      </c>
      <c r="C38" t="str">
        <f>VLOOKUP(A38,Main!A:F,5,FALSE)</f>
        <v>C</v>
      </c>
      <c r="D38">
        <v>223.69499999999999</v>
      </c>
      <c r="E38">
        <v>232.601666666667</v>
      </c>
      <c r="F38">
        <v>279.33249999999998</v>
      </c>
      <c r="G38">
        <v>281.52333333333303</v>
      </c>
      <c r="H38">
        <v>274.433333333333</v>
      </c>
      <c r="I38">
        <v>270.21166666666699</v>
      </c>
      <c r="J38">
        <v>290.66000000000003</v>
      </c>
      <c r="K38">
        <v>307.99666666666701</v>
      </c>
      <c r="L38">
        <v>303.14083333333298</v>
      </c>
      <c r="M38">
        <v>372.59583333333302</v>
      </c>
      <c r="O38">
        <f t="shared" si="1"/>
        <v>5723</v>
      </c>
      <c r="P38" s="9">
        <f t="shared" si="2"/>
        <v>5503.8577467917175</v>
      </c>
      <c r="Q38" s="9">
        <f t="shared" si="3"/>
        <v>4765.572707555817</v>
      </c>
      <c r="R38" s="9">
        <f t="shared" si="4"/>
        <v>5678.4632327693444</v>
      </c>
      <c r="S38" s="9">
        <f t="shared" si="5"/>
        <v>5870.8540143325654</v>
      </c>
      <c r="T38" s="9">
        <f t="shared" si="6"/>
        <v>5812.4136016826178</v>
      </c>
      <c r="U38" s="9">
        <f t="shared" si="7"/>
        <v>5320.3790281887259</v>
      </c>
      <c r="V38" s="9">
        <f t="shared" si="8"/>
        <v>5400.8609833439705</v>
      </c>
      <c r="W38" s="9">
        <f t="shared" si="9"/>
        <v>5814.6733448974619</v>
      </c>
      <c r="X38" s="9">
        <f t="shared" si="10"/>
        <v>4656.1846214061243</v>
      </c>
    </row>
    <row r="39" spans="1:24" x14ac:dyDescent="0.15">
      <c r="A39" t="s">
        <v>207</v>
      </c>
      <c r="B39">
        <f>VLOOKUP(A39,'Data entry'!A:B,2,FALSE)</f>
        <v>17066</v>
      </c>
      <c r="C39" t="str">
        <f>VLOOKUP(A39,Main!A:F,5,FALSE)</f>
        <v>B</v>
      </c>
      <c r="D39">
        <v>101.628899206349</v>
      </c>
      <c r="E39">
        <v>101.100088423521</v>
      </c>
      <c r="F39">
        <v>102.769271604675</v>
      </c>
      <c r="G39">
        <v>104.769117033301</v>
      </c>
      <c r="H39">
        <v>105.45516208793801</v>
      </c>
      <c r="I39">
        <v>121.824068875756</v>
      </c>
      <c r="J39">
        <v>150.036253839864</v>
      </c>
      <c r="K39">
        <v>161.83847968471801</v>
      </c>
      <c r="L39">
        <v>162.90625374741799</v>
      </c>
      <c r="M39">
        <v>204.86718746998201</v>
      </c>
      <c r="O39">
        <f t="shared" si="1"/>
        <v>17066</v>
      </c>
      <c r="P39" s="9">
        <f t="shared" si="2"/>
        <v>17155.264855851925</v>
      </c>
      <c r="Q39" s="9">
        <f t="shared" si="3"/>
        <v>16788.813252202926</v>
      </c>
      <c r="R39" s="9">
        <f t="shared" si="4"/>
        <v>16740.242152159368</v>
      </c>
      <c r="S39" s="9">
        <f t="shared" si="5"/>
        <v>16954.976085469651</v>
      </c>
      <c r="T39" s="9">
        <f t="shared" si="6"/>
        <v>14772.924700357837</v>
      </c>
      <c r="U39" s="9">
        <f t="shared" si="7"/>
        <v>13856.981271024359</v>
      </c>
      <c r="V39" s="9">
        <f t="shared" si="8"/>
        <v>15821.445635298453</v>
      </c>
      <c r="W39" s="9">
        <f t="shared" si="9"/>
        <v>16954.14037684341</v>
      </c>
      <c r="X39" s="9">
        <f t="shared" si="10"/>
        <v>13570.538849032599</v>
      </c>
    </row>
    <row r="40" spans="1:24" x14ac:dyDescent="0.15">
      <c r="A40" t="s">
        <v>104</v>
      </c>
      <c r="B40">
        <f>VLOOKUP(A40,'Data entry'!A:B,2,FALSE)</f>
        <v>16</v>
      </c>
      <c r="C40" t="str">
        <f>VLOOKUP(A40,Main!A:F,5,FALSE)</f>
        <v>C</v>
      </c>
      <c r="D40">
        <v>177.721</v>
      </c>
      <c r="E40">
        <v>177.721</v>
      </c>
      <c r="F40">
        <v>177.721</v>
      </c>
      <c r="G40">
        <v>177.721</v>
      </c>
      <c r="H40">
        <v>177.721</v>
      </c>
      <c r="I40">
        <v>177.721</v>
      </c>
      <c r="J40">
        <v>177.721</v>
      </c>
      <c r="K40">
        <v>177.721</v>
      </c>
      <c r="L40">
        <v>177.721</v>
      </c>
      <c r="M40">
        <v>177.721</v>
      </c>
      <c r="O40">
        <f t="shared" si="1"/>
        <v>16</v>
      </c>
      <c r="P40" s="9">
        <f t="shared" si="2"/>
        <v>16</v>
      </c>
      <c r="Q40" s="9">
        <f t="shared" si="3"/>
        <v>16</v>
      </c>
      <c r="R40" s="9">
        <f t="shared" si="4"/>
        <v>16</v>
      </c>
      <c r="S40" s="9">
        <f t="shared" si="5"/>
        <v>16</v>
      </c>
      <c r="T40" s="9">
        <f t="shared" si="6"/>
        <v>16</v>
      </c>
      <c r="U40" s="9">
        <f t="shared" si="7"/>
        <v>16</v>
      </c>
      <c r="V40" s="9">
        <f t="shared" si="8"/>
        <v>16</v>
      </c>
      <c r="W40" s="9">
        <f t="shared" si="9"/>
        <v>16</v>
      </c>
      <c r="X40" s="9">
        <f t="shared" si="10"/>
        <v>16</v>
      </c>
    </row>
    <row r="41" spans="1:24" x14ac:dyDescent="0.15">
      <c r="A41" t="s">
        <v>151</v>
      </c>
      <c r="B41">
        <f>VLOOKUP(A41,'Data entry'!A:B,2,FALSE)</f>
        <v>129</v>
      </c>
      <c r="C41" t="str">
        <f>VLOOKUP(A41,Main!A:F,5,FALSE)</f>
        <v>C</v>
      </c>
      <c r="D41">
        <v>100.39788320357999</v>
      </c>
      <c r="E41">
        <v>110.934527811188</v>
      </c>
      <c r="F41">
        <v>116.969776646049</v>
      </c>
      <c r="G41">
        <v>125.095034603174</v>
      </c>
      <c r="H41">
        <v>127.964544179198</v>
      </c>
      <c r="I41">
        <v>128.87151906465999</v>
      </c>
      <c r="J41">
        <v>133.31211833795999</v>
      </c>
      <c r="K41">
        <v>142.402832756013</v>
      </c>
      <c r="L41">
        <v>150.79010594302599</v>
      </c>
      <c r="M41">
        <v>153.426816475659</v>
      </c>
      <c r="O41">
        <f t="shared" si="1"/>
        <v>129</v>
      </c>
      <c r="P41" s="9">
        <f t="shared" si="2"/>
        <v>116.74748330208918</v>
      </c>
      <c r="Q41" s="9">
        <f t="shared" si="3"/>
        <v>122.34403191986118</v>
      </c>
      <c r="R41" s="9">
        <f t="shared" si="4"/>
        <v>120.62110406864598</v>
      </c>
      <c r="S41" s="9">
        <f t="shared" si="5"/>
        <v>126.10727109855739</v>
      </c>
      <c r="T41" s="9">
        <f t="shared" si="6"/>
        <v>128.09212088851149</v>
      </c>
      <c r="U41" s="9">
        <f t="shared" si="7"/>
        <v>124.70303650262689</v>
      </c>
      <c r="V41" s="9">
        <f t="shared" si="8"/>
        <v>120.764895843483</v>
      </c>
      <c r="W41" s="9">
        <f t="shared" si="9"/>
        <v>121.82473983051992</v>
      </c>
      <c r="X41" s="9">
        <f t="shared" si="10"/>
        <v>126.78307556317171</v>
      </c>
    </row>
    <row r="42" spans="1:24" x14ac:dyDescent="0.15">
      <c r="A42" t="s">
        <v>50</v>
      </c>
      <c r="B42">
        <f>VLOOKUP(A42,'Data entry'!A:B,2,FALSE)</f>
        <v>2309</v>
      </c>
      <c r="C42" t="str">
        <f>VLOOKUP(A42,Main!A:F,5,FALSE)</f>
        <v>B</v>
      </c>
      <c r="D42">
        <v>79.368399999999994</v>
      </c>
      <c r="E42">
        <v>80.579016666666703</v>
      </c>
      <c r="F42">
        <v>100.69143333333299</v>
      </c>
      <c r="G42">
        <v>109.44306666666699</v>
      </c>
      <c r="H42">
        <v>110.97301666666699</v>
      </c>
      <c r="I42">
        <v>116.593791666667</v>
      </c>
      <c r="J42">
        <v>119.353558333333</v>
      </c>
      <c r="K42">
        <v>126.77679999999999</v>
      </c>
      <c r="L42">
        <v>135.06405833333301</v>
      </c>
      <c r="M42">
        <v>141.99497500000001</v>
      </c>
      <c r="O42">
        <f t="shared" si="1"/>
        <v>2309</v>
      </c>
      <c r="P42" s="9">
        <f t="shared" si="2"/>
        <v>2274.3096550570122</v>
      </c>
      <c r="Q42" s="9">
        <f t="shared" si="3"/>
        <v>1847.7932364653402</v>
      </c>
      <c r="R42" s="9">
        <f t="shared" si="4"/>
        <v>2124.3604245373108</v>
      </c>
      <c r="S42" s="9">
        <f t="shared" si="5"/>
        <v>2277.1665448402546</v>
      </c>
      <c r="T42" s="9">
        <f t="shared" si="6"/>
        <v>2197.687302389957</v>
      </c>
      <c r="U42" s="9">
        <f t="shared" si="7"/>
        <v>2255.6098763847904</v>
      </c>
      <c r="V42" s="9">
        <f t="shared" si="8"/>
        <v>2173.7996714829992</v>
      </c>
      <c r="W42" s="9">
        <f t="shared" si="9"/>
        <v>2167.3244148902977</v>
      </c>
      <c r="X42" s="9">
        <f t="shared" si="10"/>
        <v>2196.2954019440895</v>
      </c>
    </row>
    <row r="43" spans="1:24" x14ac:dyDescent="0.15">
      <c r="A43" t="s">
        <v>141</v>
      </c>
      <c r="B43">
        <f>VLOOKUP(A43,'Data entry'!A:B,2,FALSE)</f>
        <v>653</v>
      </c>
      <c r="C43" t="str">
        <f>VLOOKUP(A43,Main!A:F,5,FALSE)</f>
        <v>F</v>
      </c>
      <c r="D43">
        <v>122.17912132045799</v>
      </c>
      <c r="E43">
        <v>116.767352506899</v>
      </c>
      <c r="F43">
        <v>131.91870843143201</v>
      </c>
      <c r="G43">
        <v>120.81154806523899</v>
      </c>
      <c r="H43">
        <v>106.839572014</v>
      </c>
      <c r="I43">
        <v>108.300176306626</v>
      </c>
      <c r="J43">
        <v>122.60677360190699</v>
      </c>
      <c r="K43">
        <v>135.42171162920499</v>
      </c>
      <c r="L43">
        <v>126.988860204557</v>
      </c>
      <c r="M43">
        <v>135.27990200138001</v>
      </c>
      <c r="O43">
        <f t="shared" si="1"/>
        <v>653</v>
      </c>
      <c r="P43" s="9">
        <f t="shared" si="2"/>
        <v>683.26432439705468</v>
      </c>
      <c r="Q43" s="9">
        <f t="shared" si="3"/>
        <v>578.00051329821338</v>
      </c>
      <c r="R43" s="9">
        <f t="shared" si="4"/>
        <v>713.03545054490485</v>
      </c>
      <c r="S43" s="9">
        <f t="shared" si="5"/>
        <v>738.39626460000716</v>
      </c>
      <c r="T43" s="9">
        <f t="shared" si="6"/>
        <v>644.19323129830934</v>
      </c>
      <c r="U43" s="9">
        <f t="shared" si="7"/>
        <v>576.80349176994253</v>
      </c>
      <c r="V43" s="9">
        <f t="shared" si="8"/>
        <v>591.20669941952701</v>
      </c>
      <c r="W43" s="9">
        <f t="shared" si="9"/>
        <v>696.36326801756377</v>
      </c>
      <c r="X43" s="9">
        <f t="shared" si="10"/>
        <v>612.97890142417316</v>
      </c>
    </row>
    <row r="44" spans="1:24" x14ac:dyDescent="0.15">
      <c r="A44" t="s">
        <v>152</v>
      </c>
      <c r="B44">
        <f>VLOOKUP(A44,'Data entry'!A:B,2,FALSE)</f>
        <v>52030</v>
      </c>
      <c r="C44" t="str">
        <f>VLOOKUP(A44,Main!A:F,5,FALSE)</f>
        <v>E</v>
      </c>
      <c r="D44">
        <v>97.595658277638506</v>
      </c>
      <c r="E44">
        <v>105.944781034025</v>
      </c>
      <c r="F44">
        <v>121.044025684011</v>
      </c>
      <c r="G44">
        <v>108.79290004683401</v>
      </c>
      <c r="H44">
        <v>112.166141081871</v>
      </c>
      <c r="I44">
        <v>110.42317934106001</v>
      </c>
      <c r="J44">
        <v>109.009665900863</v>
      </c>
      <c r="K44">
        <v>106.77458226243699</v>
      </c>
      <c r="L44">
        <v>109.754323839417</v>
      </c>
      <c r="M44">
        <v>131.49814044376399</v>
      </c>
      <c r="O44">
        <f t="shared" si="1"/>
        <v>52030</v>
      </c>
      <c r="P44" s="9">
        <f t="shared" si="2"/>
        <v>47929.70498994871</v>
      </c>
      <c r="Q44" s="9">
        <f t="shared" si="3"/>
        <v>45539.686292245104</v>
      </c>
      <c r="R44" s="9">
        <f t="shared" si="4"/>
        <v>57889.077813238873</v>
      </c>
      <c r="S44" s="9">
        <f t="shared" si="5"/>
        <v>50465.269954371797</v>
      </c>
      <c r="T44" s="9">
        <f t="shared" si="6"/>
        <v>52851.26144089998</v>
      </c>
      <c r="U44" s="9">
        <f t="shared" si="7"/>
        <v>52704.66589944726</v>
      </c>
      <c r="V44" s="9">
        <f t="shared" si="8"/>
        <v>53119.130008689492</v>
      </c>
      <c r="W44" s="9">
        <f t="shared" si="9"/>
        <v>50617.4273666238</v>
      </c>
      <c r="X44" s="9">
        <f t="shared" si="10"/>
        <v>43426.602460640919</v>
      </c>
    </row>
    <row r="45" spans="1:24" x14ac:dyDescent="0.15">
      <c r="A45" t="s">
        <v>56</v>
      </c>
      <c r="B45">
        <f>VLOOKUP(A45,'Data entry'!A:B,2,FALSE)</f>
        <v>6724</v>
      </c>
      <c r="C45" t="str">
        <f>VLOOKUP(A45,Main!A:F,5,FALSE)</f>
        <v>D</v>
      </c>
      <c r="D45">
        <v>5.4593526646570396</v>
      </c>
      <c r="E45">
        <v>8.0752759928133404</v>
      </c>
      <c r="F45">
        <v>9.2331855247242896</v>
      </c>
      <c r="G45">
        <v>14.7581750873396</v>
      </c>
      <c r="H45">
        <v>16.5627069251411</v>
      </c>
      <c r="I45">
        <v>28.094991666666701</v>
      </c>
      <c r="J45">
        <v>48.147891666666702</v>
      </c>
      <c r="K45">
        <v>70.539166666666702</v>
      </c>
      <c r="L45">
        <v>94.990741666666693</v>
      </c>
      <c r="M45">
        <v>130.61654999999999</v>
      </c>
      <c r="O45">
        <f t="shared" si="1"/>
        <v>6724</v>
      </c>
      <c r="P45" s="9">
        <f t="shared" si="2"/>
        <v>4545.8120997750584</v>
      </c>
      <c r="Q45" s="9">
        <f t="shared" si="3"/>
        <v>5880.7608306233287</v>
      </c>
      <c r="R45" s="9">
        <f t="shared" si="4"/>
        <v>4206.7490798035897</v>
      </c>
      <c r="S45" s="9">
        <f t="shared" si="5"/>
        <v>5991.4100838577797</v>
      </c>
      <c r="T45" s="9">
        <f t="shared" si="6"/>
        <v>3963.9677664251053</v>
      </c>
      <c r="U45" s="9">
        <f t="shared" si="7"/>
        <v>3923.5513213022327</v>
      </c>
      <c r="V45" s="9">
        <f t="shared" si="8"/>
        <v>4589.5980753009571</v>
      </c>
      <c r="W45" s="9">
        <f t="shared" si="9"/>
        <v>4993.1745804349894</v>
      </c>
      <c r="X45" s="9">
        <f t="shared" si="10"/>
        <v>4890.0215705181836</v>
      </c>
    </row>
    <row r="46" spans="1:24" x14ac:dyDescent="0.15">
      <c r="A46" t="s">
        <v>193</v>
      </c>
      <c r="B46">
        <f>VLOOKUP(A46,'Data entry'!A:B,2,FALSE)</f>
        <v>3595</v>
      </c>
      <c r="C46" t="str">
        <f>VLOOKUP(A46,Main!A:F,5,FALSE)</f>
        <v>B</v>
      </c>
      <c r="D46">
        <v>93.084393807548494</v>
      </c>
      <c r="E46">
        <v>97.554842156794606</v>
      </c>
      <c r="F46">
        <v>102.405134331356</v>
      </c>
      <c r="G46">
        <v>107.383815174654</v>
      </c>
      <c r="H46">
        <v>104.511885242863</v>
      </c>
      <c r="I46">
        <v>108.930134109273</v>
      </c>
      <c r="J46">
        <v>112.609482758621</v>
      </c>
      <c r="K46">
        <v>118.34518727598601</v>
      </c>
      <c r="L46">
        <v>118.134081604947</v>
      </c>
      <c r="M46">
        <v>125.199457792609</v>
      </c>
      <c r="O46">
        <f t="shared" si="1"/>
        <v>3595</v>
      </c>
      <c r="P46" s="9">
        <f t="shared" si="2"/>
        <v>3430.2592094843503</v>
      </c>
      <c r="Q46" s="9">
        <f t="shared" si="3"/>
        <v>3424.7272838769263</v>
      </c>
      <c r="R46" s="9">
        <f t="shared" si="4"/>
        <v>3428.3235078065941</v>
      </c>
      <c r="S46" s="9">
        <f t="shared" si="5"/>
        <v>3693.7886505041652</v>
      </c>
      <c r="T46" s="9">
        <f t="shared" si="6"/>
        <v>3449.1853931914711</v>
      </c>
      <c r="U46" s="9">
        <f t="shared" si="7"/>
        <v>3477.5386808430803</v>
      </c>
      <c r="V46" s="9">
        <f t="shared" si="8"/>
        <v>3420.7651349028597</v>
      </c>
      <c r="W46" s="9">
        <f t="shared" si="9"/>
        <v>3601.4242670453323</v>
      </c>
      <c r="X46" s="9">
        <f t="shared" si="10"/>
        <v>3392.1235032285872</v>
      </c>
    </row>
    <row r="47" spans="1:24" x14ac:dyDescent="0.15">
      <c r="A47" t="s">
        <v>156</v>
      </c>
      <c r="B47">
        <f>VLOOKUP(A47,'Data entry'!A:B,2,FALSE)</f>
        <v>2968</v>
      </c>
      <c r="C47" t="str">
        <f>VLOOKUP(A47,Main!A:F,5,FALSE)</f>
        <v>B</v>
      </c>
      <c r="D47">
        <v>86.122878898265398</v>
      </c>
      <c r="E47">
        <v>87.922163808972698</v>
      </c>
      <c r="F47">
        <v>98.178453326527105</v>
      </c>
      <c r="G47">
        <v>101.504369498594</v>
      </c>
      <c r="H47">
        <v>103.410004519014</v>
      </c>
      <c r="I47">
        <v>101.301574049018</v>
      </c>
      <c r="J47">
        <v>101.99129838935001</v>
      </c>
      <c r="K47">
        <v>106.45078015851701</v>
      </c>
      <c r="L47">
        <v>109.63774659236699</v>
      </c>
      <c r="M47">
        <v>117.86598920168301</v>
      </c>
      <c r="O47">
        <f t="shared" si="1"/>
        <v>2968</v>
      </c>
      <c r="P47" s="9">
        <f t="shared" si="2"/>
        <v>2907.2613035936879</v>
      </c>
      <c r="Q47" s="9">
        <f t="shared" si="3"/>
        <v>2657.945540424636</v>
      </c>
      <c r="R47" s="9">
        <f t="shared" si="4"/>
        <v>2870.7498102056456</v>
      </c>
      <c r="S47" s="9">
        <f t="shared" si="5"/>
        <v>2913.3058263858156</v>
      </c>
      <c r="T47" s="9">
        <f t="shared" si="6"/>
        <v>3029.7741796580581</v>
      </c>
      <c r="U47" s="9">
        <f t="shared" si="7"/>
        <v>2947.928661812985</v>
      </c>
      <c r="V47" s="9">
        <f t="shared" si="8"/>
        <v>2843.6632701876097</v>
      </c>
      <c r="W47" s="9">
        <f t="shared" si="9"/>
        <v>2881.725731605603</v>
      </c>
      <c r="X47" s="9">
        <f t="shared" si="10"/>
        <v>2760.8034691783573</v>
      </c>
    </row>
    <row r="48" spans="1:24" x14ac:dyDescent="0.15">
      <c r="A48" t="s">
        <v>138</v>
      </c>
      <c r="B48">
        <f>VLOOKUP(A48,'Data entry'!A:B,2,FALSE)</f>
        <v>100</v>
      </c>
      <c r="C48" t="str">
        <f>VLOOKUP(A48,Main!A:F,5,FALSE)</f>
        <v>C</v>
      </c>
      <c r="D48">
        <v>43.462783333333299</v>
      </c>
      <c r="E48">
        <v>45.2159808923792</v>
      </c>
      <c r="F48">
        <v>50.706426673943902</v>
      </c>
      <c r="G48">
        <v>63.335818369892401</v>
      </c>
      <c r="H48">
        <v>64.769680284992802</v>
      </c>
      <c r="I48">
        <v>68.031753981281199</v>
      </c>
      <c r="J48">
        <v>88.814966176919299</v>
      </c>
      <c r="K48">
        <v>93.509807213621301</v>
      </c>
      <c r="L48">
        <v>89.226636511630403</v>
      </c>
      <c r="M48">
        <v>115.630715521746</v>
      </c>
      <c r="O48">
        <f t="shared" si="1"/>
        <v>100</v>
      </c>
      <c r="P48" s="9">
        <f t="shared" si="2"/>
        <v>96.122615224871993</v>
      </c>
      <c r="Q48" s="9">
        <f t="shared" si="3"/>
        <v>89.172090912913731</v>
      </c>
      <c r="R48" s="9">
        <f t="shared" si="4"/>
        <v>80.059637625283983</v>
      </c>
      <c r="S48" s="9">
        <f t="shared" si="5"/>
        <v>97.786214307695715</v>
      </c>
      <c r="T48" s="9">
        <f t="shared" si="6"/>
        <v>95.205071888656661</v>
      </c>
      <c r="U48" s="9">
        <f t="shared" si="7"/>
        <v>76.599425648332769</v>
      </c>
      <c r="V48" s="9">
        <f t="shared" si="8"/>
        <v>94.979306260383225</v>
      </c>
      <c r="W48" s="9">
        <f t="shared" si="9"/>
        <v>104.80032742401156</v>
      </c>
      <c r="X48" s="9">
        <f t="shared" si="10"/>
        <v>77.165168535906929</v>
      </c>
    </row>
    <row r="49" spans="1:24" x14ac:dyDescent="0.15">
      <c r="A49" t="s">
        <v>196</v>
      </c>
      <c r="B49">
        <f>VLOOKUP(A49,'Data entry'!A:B,2,FALSE)</f>
        <v>73</v>
      </c>
      <c r="C49" t="str">
        <f>VLOOKUP(A49,Main!A:F,5,FALSE)</f>
        <v>E</v>
      </c>
      <c r="D49">
        <v>89.850221498738506</v>
      </c>
      <c r="E49">
        <v>89.824335377900894</v>
      </c>
      <c r="F49">
        <v>107.55323440431501</v>
      </c>
      <c r="G49">
        <v>107.806815805024</v>
      </c>
      <c r="H49">
        <v>105.63307815114899</v>
      </c>
      <c r="I49">
        <v>101.046821879543</v>
      </c>
      <c r="J49">
        <v>106.588933804405</v>
      </c>
      <c r="K49">
        <v>104.710608186968</v>
      </c>
      <c r="L49">
        <v>100.88022256618601</v>
      </c>
      <c r="M49">
        <v>113.474367224106</v>
      </c>
      <c r="O49">
        <f t="shared" si="1"/>
        <v>73</v>
      </c>
      <c r="P49" s="9">
        <f t="shared" si="2"/>
        <v>73.021037582000417</v>
      </c>
      <c r="Q49" s="9">
        <f t="shared" si="3"/>
        <v>60.966799547254652</v>
      </c>
      <c r="R49" s="9">
        <f t="shared" si="4"/>
        <v>72.828290613042171</v>
      </c>
      <c r="S49" s="9">
        <f t="shared" si="5"/>
        <v>74.502207940071756</v>
      </c>
      <c r="T49" s="9">
        <f t="shared" si="6"/>
        <v>76.313282907861719</v>
      </c>
      <c r="U49" s="9">
        <f t="shared" si="7"/>
        <v>69.204351089041424</v>
      </c>
      <c r="V49" s="9">
        <f t="shared" si="8"/>
        <v>74.309492633526375</v>
      </c>
      <c r="W49" s="9">
        <f t="shared" si="9"/>
        <v>75.771783638102434</v>
      </c>
      <c r="X49" s="9">
        <f t="shared" si="10"/>
        <v>64.897971475686262</v>
      </c>
    </row>
    <row r="50" spans="1:24" x14ac:dyDescent="0.15">
      <c r="A50" t="s">
        <v>121</v>
      </c>
      <c r="B50">
        <f>VLOOKUP(A50,'Data entry'!A:B,2,FALSE)</f>
        <v>53</v>
      </c>
      <c r="C50" t="str">
        <f>VLOOKUP(A50,Main!A:F,5,FALSE)</f>
        <v>E</v>
      </c>
      <c r="D50">
        <v>89.850221498738506</v>
      </c>
      <c r="E50">
        <v>89.824335377900894</v>
      </c>
      <c r="F50">
        <v>107.55323440431501</v>
      </c>
      <c r="G50">
        <v>107.806815805024</v>
      </c>
      <c r="H50">
        <v>105.63307815114899</v>
      </c>
      <c r="I50">
        <v>101.046821879543</v>
      </c>
      <c r="J50">
        <v>106.588933804405</v>
      </c>
      <c r="K50">
        <v>104.710608186968</v>
      </c>
      <c r="L50">
        <v>100.88022256618601</v>
      </c>
      <c r="M50">
        <v>113.474367224106</v>
      </c>
      <c r="O50">
        <f t="shared" si="1"/>
        <v>53</v>
      </c>
      <c r="P50" s="9">
        <f t="shared" si="2"/>
        <v>53.015273860904415</v>
      </c>
      <c r="Q50" s="9">
        <f t="shared" si="3"/>
        <v>44.263566794582147</v>
      </c>
      <c r="R50" s="9">
        <f t="shared" si="4"/>
        <v>52.875334280701843</v>
      </c>
      <c r="S50" s="9">
        <f t="shared" si="5"/>
        <v>54.090644120874011</v>
      </c>
      <c r="T50" s="9">
        <f t="shared" si="6"/>
        <v>55.405534165981798</v>
      </c>
      <c r="U50" s="9">
        <f t="shared" si="7"/>
        <v>50.244254900262952</v>
      </c>
      <c r="V50" s="9">
        <f t="shared" si="8"/>
        <v>53.950727528450649</v>
      </c>
      <c r="W50" s="9">
        <f t="shared" si="9"/>
        <v>55.012390860540116</v>
      </c>
      <c r="X50" s="9">
        <f t="shared" si="10"/>
        <v>47.117705317963996</v>
      </c>
    </row>
    <row r="51" spans="1:24" x14ac:dyDescent="0.15">
      <c r="A51" t="s">
        <v>49</v>
      </c>
      <c r="B51">
        <f>VLOOKUP(A51,'Data entry'!A:B,2,FALSE)</f>
        <v>467</v>
      </c>
      <c r="C51" t="str">
        <f>VLOOKUP(A51,Main!A:F,5,FALSE)</f>
        <v>B</v>
      </c>
      <c r="D51">
        <v>105.669166666667</v>
      </c>
      <c r="E51">
        <v>105.48</v>
      </c>
      <c r="F51">
        <v>125.961666666667</v>
      </c>
      <c r="G51">
        <v>124.1425</v>
      </c>
      <c r="H51">
        <v>119.1</v>
      </c>
      <c r="I51">
        <v>107.989166666667</v>
      </c>
      <c r="J51">
        <v>109.850833333333</v>
      </c>
      <c r="K51">
        <v>108.65</v>
      </c>
      <c r="L51">
        <v>103.52</v>
      </c>
      <c r="M51">
        <v>113.041666666667</v>
      </c>
      <c r="O51">
        <f t="shared" si="1"/>
        <v>467</v>
      </c>
      <c r="P51" s="9">
        <f t="shared" si="2"/>
        <v>467.8375126406284</v>
      </c>
      <c r="Q51" s="9">
        <f t="shared" si="3"/>
        <v>391.06468899268197</v>
      </c>
      <c r="R51" s="9">
        <f t="shared" si="4"/>
        <v>473.84335206181191</v>
      </c>
      <c r="S51" s="9">
        <f t="shared" si="5"/>
        <v>486.77201931150296</v>
      </c>
      <c r="T51" s="9">
        <f t="shared" si="6"/>
        <v>515.0488860765339</v>
      </c>
      <c r="U51" s="9">
        <f t="shared" si="7"/>
        <v>459.08564644480293</v>
      </c>
      <c r="V51" s="9">
        <f t="shared" si="8"/>
        <v>472.16142813314781</v>
      </c>
      <c r="W51" s="9">
        <f t="shared" si="9"/>
        <v>490.14248454404952</v>
      </c>
      <c r="X51" s="9">
        <f t="shared" si="10"/>
        <v>427.66389974198182</v>
      </c>
    </row>
    <row r="52" spans="1:24" x14ac:dyDescent="0.15">
      <c r="A52" t="s">
        <v>234</v>
      </c>
      <c r="B52">
        <f>VLOOKUP(A52,'Data entry'!A:B,2,FALSE)</f>
        <v>4461</v>
      </c>
      <c r="C52" t="str">
        <f>VLOOKUP(A52,Main!A:F,5,FALSE)</f>
        <v>B</v>
      </c>
      <c r="D52">
        <v>85.158841666666703</v>
      </c>
      <c r="E52">
        <v>88.405308333333295</v>
      </c>
      <c r="F52">
        <v>108.811425</v>
      </c>
      <c r="G52">
        <v>111.27785</v>
      </c>
      <c r="H52">
        <v>107.75885</v>
      </c>
      <c r="I52">
        <v>100.17507500000001</v>
      </c>
      <c r="J52">
        <v>105.249558333333</v>
      </c>
      <c r="K52">
        <v>103.16329166666701</v>
      </c>
      <c r="L52">
        <v>99.395941666666701</v>
      </c>
      <c r="M52">
        <v>111.662183333333</v>
      </c>
      <c r="O52">
        <f t="shared" si="1"/>
        <v>4461</v>
      </c>
      <c r="P52" s="9">
        <f t="shared" si="2"/>
        <v>4297.1807896716646</v>
      </c>
      <c r="Q52" s="9">
        <f t="shared" si="3"/>
        <v>3624.3995561587381</v>
      </c>
      <c r="R52" s="9">
        <f t="shared" si="4"/>
        <v>4362.1238811227931</v>
      </c>
      <c r="S52" s="9">
        <f t="shared" si="5"/>
        <v>4606.6795335139532</v>
      </c>
      <c r="T52" s="9">
        <f t="shared" si="6"/>
        <v>4798.7209378181151</v>
      </c>
      <c r="U52" s="9">
        <f t="shared" si="7"/>
        <v>4245.9181458956382</v>
      </c>
      <c r="V52" s="9">
        <f t="shared" si="8"/>
        <v>4551.2146049204057</v>
      </c>
      <c r="W52" s="9">
        <f t="shared" si="9"/>
        <v>4630.0828425003738</v>
      </c>
      <c r="X52" s="9">
        <f t="shared" si="10"/>
        <v>3970.9531243120191</v>
      </c>
    </row>
    <row r="53" spans="1:24" x14ac:dyDescent="0.15">
      <c r="A53" t="s">
        <v>83</v>
      </c>
      <c r="B53">
        <f>VLOOKUP(A53,'Data entry'!A:B,2,FALSE)</f>
        <v>47</v>
      </c>
      <c r="C53" t="str">
        <f>VLOOKUP(A53,Main!A:F,5,FALSE)</f>
        <v>C</v>
      </c>
      <c r="D53">
        <v>83.072500000000005</v>
      </c>
      <c r="E53">
        <v>83.034499999999994</v>
      </c>
      <c r="F53">
        <v>99.385693542568504</v>
      </c>
      <c r="G53">
        <v>99.688113636363596</v>
      </c>
      <c r="H53">
        <v>97.806937771512096</v>
      </c>
      <c r="I53">
        <v>93.413578908527896</v>
      </c>
      <c r="J53">
        <v>98.495178587897598</v>
      </c>
      <c r="K53">
        <v>96.795742786988498</v>
      </c>
      <c r="L53">
        <v>93.218092411610897</v>
      </c>
      <c r="M53">
        <v>105.530782711447</v>
      </c>
      <c r="O53">
        <f t="shared" si="1"/>
        <v>47</v>
      </c>
      <c r="P53" s="9">
        <f t="shared" si="2"/>
        <v>47.021509131746448</v>
      </c>
      <c r="Q53" s="9">
        <f t="shared" si="3"/>
        <v>39.267437403638418</v>
      </c>
      <c r="R53" s="9">
        <f t="shared" si="4"/>
        <v>46.857417861669873</v>
      </c>
      <c r="S53" s="9">
        <f t="shared" si="5"/>
        <v>47.90397744436666</v>
      </c>
      <c r="T53" s="9">
        <f t="shared" si="6"/>
        <v>49.210469494616561</v>
      </c>
      <c r="U53" s="9">
        <f t="shared" si="7"/>
        <v>44.575158618376044</v>
      </c>
      <c r="V53" s="9">
        <f t="shared" si="8"/>
        <v>47.825175574286355</v>
      </c>
      <c r="W53" s="9">
        <f t="shared" si="9"/>
        <v>48.803829742624117</v>
      </c>
      <c r="X53" s="9">
        <f t="shared" si="10"/>
        <v>41.516325670826987</v>
      </c>
    </row>
    <row r="54" spans="1:24" x14ac:dyDescent="0.15">
      <c r="A54" t="s">
        <v>64</v>
      </c>
      <c r="B54">
        <f>VLOOKUP(A54,'Data entry'!A:B,2,FALSE)</f>
        <v>7271</v>
      </c>
      <c r="C54" t="str">
        <f>VLOOKUP(A54,Main!A:F,5,FALSE)</f>
        <v>B</v>
      </c>
      <c r="D54">
        <v>78.103234999999998</v>
      </c>
      <c r="E54">
        <v>77.641408333333302</v>
      </c>
      <c r="F54">
        <v>77.946908333333297</v>
      </c>
      <c r="G54">
        <v>78.468091666666695</v>
      </c>
      <c r="H54">
        <v>80.437541666666704</v>
      </c>
      <c r="I54">
        <v>83.466201916666705</v>
      </c>
      <c r="J54">
        <v>84.453522500000005</v>
      </c>
      <c r="K54">
        <v>84.871391666666696</v>
      </c>
      <c r="L54">
        <v>85.083763250000004</v>
      </c>
      <c r="M54">
        <v>91.745454439696104</v>
      </c>
      <c r="O54">
        <f t="shared" si="1"/>
        <v>7271</v>
      </c>
      <c r="P54" s="9">
        <f t="shared" si="2"/>
        <v>7314.2493660974969</v>
      </c>
      <c r="Q54" s="9">
        <f t="shared" si="3"/>
        <v>7242.5025195033932</v>
      </c>
      <c r="R54" s="9">
        <f t="shared" si="4"/>
        <v>7222.7061784455636</v>
      </c>
      <c r="S54" s="9">
        <f t="shared" si="5"/>
        <v>7092.9752785416831</v>
      </c>
      <c r="T54" s="9">
        <f t="shared" si="6"/>
        <v>7007.1640020503592</v>
      </c>
      <c r="U54" s="9">
        <f t="shared" si="7"/>
        <v>7185.9969385656304</v>
      </c>
      <c r="V54" s="9">
        <f t="shared" si="8"/>
        <v>7235.2008143006942</v>
      </c>
      <c r="W54" s="9">
        <f t="shared" si="9"/>
        <v>7252.8513694806925</v>
      </c>
      <c r="X54" s="9">
        <f t="shared" si="10"/>
        <v>6743.048430779555</v>
      </c>
    </row>
    <row r="55" spans="1:24" x14ac:dyDescent="0.15">
      <c r="A55" t="s">
        <v>142</v>
      </c>
      <c r="B55">
        <f>VLOOKUP(A55,'Data entry'!A:B,2,FALSE)</f>
        <v>59949</v>
      </c>
      <c r="C55" t="str">
        <f>VLOOKUP(A55,Main!A:F,5,FALSE)</f>
        <v>B</v>
      </c>
      <c r="D55">
        <v>58.597845416666701</v>
      </c>
      <c r="E55">
        <v>61.029514460784299</v>
      </c>
      <c r="F55">
        <v>64.151944463278596</v>
      </c>
      <c r="G55">
        <v>67.195312807389399</v>
      </c>
      <c r="H55">
        <v>65.121568645066006</v>
      </c>
      <c r="I55">
        <v>68.389467093542095</v>
      </c>
      <c r="J55">
        <v>70.420340535955106</v>
      </c>
      <c r="K55">
        <v>74.099566883605206</v>
      </c>
      <c r="L55">
        <v>73.918012815435105</v>
      </c>
      <c r="M55">
        <v>78.604490582991602</v>
      </c>
      <c r="O55">
        <f t="shared" si="1"/>
        <v>59949</v>
      </c>
      <c r="P55" s="9">
        <f t="shared" si="2"/>
        <v>57560.383134639276</v>
      </c>
      <c r="Q55" s="9">
        <f t="shared" si="3"/>
        <v>57031.137450616501</v>
      </c>
      <c r="R55" s="9">
        <f t="shared" si="4"/>
        <v>57233.827151797479</v>
      </c>
      <c r="S55" s="9">
        <f t="shared" si="5"/>
        <v>61858.027859336493</v>
      </c>
      <c r="T55" s="9">
        <f t="shared" si="6"/>
        <v>57084.417887966083</v>
      </c>
      <c r="U55" s="9">
        <f t="shared" si="7"/>
        <v>58220.112705894186</v>
      </c>
      <c r="V55" s="9">
        <f t="shared" si="8"/>
        <v>56972.384216783095</v>
      </c>
      <c r="W55" s="9">
        <f t="shared" si="9"/>
        <v>60096.244012902593</v>
      </c>
      <c r="X55" s="9">
        <f t="shared" si="10"/>
        <v>56374.781102281755</v>
      </c>
    </row>
    <row r="56" spans="1:24" x14ac:dyDescent="0.15">
      <c r="A56" t="s">
        <v>71</v>
      </c>
      <c r="B56">
        <f>VLOOKUP(A56,'Data entry'!A:B,2,FALSE)</f>
        <v>160</v>
      </c>
      <c r="C56" t="str">
        <f>VLOOKUP(A56,Main!A:F,5,FALSE)</f>
        <v>B</v>
      </c>
      <c r="D56">
        <v>58.597845416666701</v>
      </c>
      <c r="E56">
        <v>61.029514460784299</v>
      </c>
      <c r="F56">
        <v>64.151944463278596</v>
      </c>
      <c r="G56">
        <v>67.195312807389399</v>
      </c>
      <c r="H56">
        <v>65.121568645066006</v>
      </c>
      <c r="I56">
        <v>68.389467093542095</v>
      </c>
      <c r="J56">
        <v>70.420340535955106</v>
      </c>
      <c r="K56">
        <v>74.099566883605206</v>
      </c>
      <c r="L56">
        <v>73.939348249405796</v>
      </c>
      <c r="M56">
        <v>78.597570291844804</v>
      </c>
      <c r="O56">
        <f t="shared" si="1"/>
        <v>160</v>
      </c>
      <c r="P56" s="9">
        <f t="shared" si="2"/>
        <v>153.62493622149299</v>
      </c>
      <c r="Q56" s="9">
        <f t="shared" si="3"/>
        <v>152.21241375333435</v>
      </c>
      <c r="R56" s="9">
        <f t="shared" si="4"/>
        <v>152.75337944398734</v>
      </c>
      <c r="S56" s="9">
        <f t="shared" si="5"/>
        <v>165.09507176923449</v>
      </c>
      <c r="T56" s="9">
        <f t="shared" si="6"/>
        <v>152.35461579133218</v>
      </c>
      <c r="U56" s="9">
        <f t="shared" si="7"/>
        <v>155.38571173736125</v>
      </c>
      <c r="V56" s="9">
        <f t="shared" si="8"/>
        <v>152.05560517582103</v>
      </c>
      <c r="W56" s="9">
        <f t="shared" si="9"/>
        <v>160.34670283250853</v>
      </c>
      <c r="X56" s="9">
        <f t="shared" si="10"/>
        <v>150.51732103139105</v>
      </c>
    </row>
    <row r="57" spans="1:24" x14ac:dyDescent="0.15">
      <c r="A57" t="s">
        <v>221</v>
      </c>
      <c r="B57">
        <f>VLOOKUP(A57,'Data entry'!A:B,2,FALSE)</f>
        <v>40749</v>
      </c>
      <c r="C57" t="str">
        <f>VLOOKUP(A57,Main!A:F,5,FALSE)</f>
        <v>C</v>
      </c>
      <c r="D57">
        <v>31.837143640281301</v>
      </c>
      <c r="E57">
        <v>38.378207144416798</v>
      </c>
      <c r="F57">
        <v>60.937650108895198</v>
      </c>
      <c r="G57">
        <v>67.0559333333333</v>
      </c>
      <c r="H57">
        <v>58.342801185171901</v>
      </c>
      <c r="I57">
        <v>62.668133333333301</v>
      </c>
      <c r="J57">
        <v>64.7376583333333</v>
      </c>
      <c r="K57">
        <v>72.104908333333299</v>
      </c>
      <c r="L57">
        <v>73.654349999999994</v>
      </c>
      <c r="M57">
        <v>68.4849416666667</v>
      </c>
      <c r="O57">
        <f t="shared" si="1"/>
        <v>40749</v>
      </c>
      <c r="P57" s="9">
        <f t="shared" si="2"/>
        <v>33803.865858453908</v>
      </c>
      <c r="Q57" s="9">
        <f t="shared" si="3"/>
        <v>25663.502943306936</v>
      </c>
      <c r="R57" s="9">
        <f t="shared" si="4"/>
        <v>37031.000552086938</v>
      </c>
      <c r="S57" s="9">
        <f t="shared" si="5"/>
        <v>46834.608073197334</v>
      </c>
      <c r="T57" s="9">
        <f t="shared" si="6"/>
        <v>37936.518594690941</v>
      </c>
      <c r="U57" s="9">
        <f t="shared" si="7"/>
        <v>39446.341294138561</v>
      </c>
      <c r="V57" s="9">
        <f t="shared" si="8"/>
        <v>36585.509924370614</v>
      </c>
      <c r="W57" s="9">
        <f t="shared" si="9"/>
        <v>39891.777059671273</v>
      </c>
      <c r="X57" s="9">
        <f t="shared" si="10"/>
        <v>43824.832658225452</v>
      </c>
    </row>
    <row r="58" spans="1:24" x14ac:dyDescent="0.15">
      <c r="A58" t="s">
        <v>189</v>
      </c>
      <c r="B58">
        <f>VLOOKUP(A58,'Data entry'!A:B,2,FALSE)</f>
        <v>586</v>
      </c>
      <c r="C58" t="str">
        <f>VLOOKUP(A58,Main!A:F,5,FALSE)</f>
        <v>B</v>
      </c>
      <c r="D58">
        <v>30.1041110929498</v>
      </c>
      <c r="E58">
        <v>31.352687700944301</v>
      </c>
      <c r="F58">
        <v>39.982474146540603</v>
      </c>
      <c r="G58">
        <v>63.056232731037099</v>
      </c>
      <c r="H58">
        <v>63.584322913398999</v>
      </c>
      <c r="I58">
        <v>60.326207643202203</v>
      </c>
      <c r="J58">
        <v>62.548333333333296</v>
      </c>
      <c r="K58">
        <v>69.465000000000003</v>
      </c>
      <c r="L58">
        <v>65.465000000000003</v>
      </c>
      <c r="M58">
        <v>63.850833333333298</v>
      </c>
      <c r="O58">
        <f t="shared" si="1"/>
        <v>586</v>
      </c>
      <c r="P58" s="9">
        <f t="shared" si="2"/>
        <v>562.66337574425108</v>
      </c>
      <c r="Q58" s="9">
        <f t="shared" si="3"/>
        <v>459.5182110395491</v>
      </c>
      <c r="R58" s="9">
        <f t="shared" si="4"/>
        <v>371.56881778540463</v>
      </c>
      <c r="S58" s="9">
        <f t="shared" si="5"/>
        <v>581.13306373828095</v>
      </c>
      <c r="T58" s="9">
        <f t="shared" si="6"/>
        <v>617.6488574854161</v>
      </c>
      <c r="U58" s="9">
        <f t="shared" si="7"/>
        <v>565.18144920860948</v>
      </c>
      <c r="V58" s="9">
        <f t="shared" si="8"/>
        <v>527.65167110535253</v>
      </c>
      <c r="W58" s="9">
        <f t="shared" si="9"/>
        <v>621.80539219430239</v>
      </c>
      <c r="X58" s="9">
        <f t="shared" si="10"/>
        <v>600.81424152647492</v>
      </c>
    </row>
    <row r="59" spans="1:24" x14ac:dyDescent="0.15">
      <c r="A59" t="s">
        <v>204</v>
      </c>
      <c r="B59">
        <f>VLOOKUP(A59,'Data entry'!A:B,2,FALSE)</f>
        <v>742</v>
      </c>
      <c r="C59" t="str">
        <f>VLOOKUP(A59,Main!A:F,5,FALSE)</f>
        <v>B</v>
      </c>
      <c r="D59">
        <v>46.395341666666702</v>
      </c>
      <c r="E59">
        <v>46.437130833333299</v>
      </c>
      <c r="F59">
        <v>55.537075000000002</v>
      </c>
      <c r="G59">
        <v>55.731724999999997</v>
      </c>
      <c r="H59">
        <v>54.665458333333298</v>
      </c>
      <c r="I59">
        <v>52.107108333333301</v>
      </c>
      <c r="J59">
        <v>54.947200000000002</v>
      </c>
      <c r="K59">
        <v>54.144325000000002</v>
      </c>
      <c r="L59">
        <v>52.1021583333333</v>
      </c>
      <c r="M59">
        <v>58.574391666666699</v>
      </c>
      <c r="O59">
        <f t="shared" si="1"/>
        <v>742</v>
      </c>
      <c r="P59" s="9">
        <f t="shared" si="2"/>
        <v>741.33226792633025</v>
      </c>
      <c r="Q59" s="9">
        <f t="shared" si="3"/>
        <v>620.42070235663846</v>
      </c>
      <c r="R59" s="9">
        <f t="shared" si="4"/>
        <v>739.40847246339501</v>
      </c>
      <c r="S59" s="9">
        <f t="shared" si="5"/>
        <v>756.47293941710655</v>
      </c>
      <c r="T59" s="9">
        <f t="shared" si="6"/>
        <v>778.43064757799357</v>
      </c>
      <c r="U59" s="9">
        <f t="shared" si="7"/>
        <v>703.64776336798434</v>
      </c>
      <c r="V59" s="9">
        <f t="shared" si="8"/>
        <v>753.00269049434087</v>
      </c>
      <c r="W59" s="9">
        <f t="shared" si="9"/>
        <v>771.08301143634685</v>
      </c>
      <c r="X59" s="9">
        <f t="shared" si="10"/>
        <v>660.0120015473193</v>
      </c>
    </row>
    <row r="60" spans="1:24" x14ac:dyDescent="0.15">
      <c r="A60" t="s">
        <v>106</v>
      </c>
      <c r="B60">
        <f>VLOOKUP(A60,'Data entry'!A:B,2,FALSE)</f>
        <v>278</v>
      </c>
      <c r="C60" t="str">
        <f>VLOOKUP(A60,Main!A:F,5,FALSE)</f>
        <v>C</v>
      </c>
      <c r="D60">
        <v>41.794503425229699</v>
      </c>
      <c r="E60">
        <v>43.549672619047598</v>
      </c>
      <c r="F60">
        <v>45.045499074074101</v>
      </c>
      <c r="G60">
        <v>46.064443939393897</v>
      </c>
      <c r="H60">
        <v>47.534358196248199</v>
      </c>
      <c r="I60">
        <v>49.509992857142898</v>
      </c>
      <c r="J60">
        <v>51.294858333333302</v>
      </c>
      <c r="K60">
        <v>56.524533333333302</v>
      </c>
      <c r="L60">
        <v>57.221116666666703</v>
      </c>
      <c r="M60">
        <v>55.1409916666667</v>
      </c>
      <c r="O60">
        <f t="shared" si="1"/>
        <v>278</v>
      </c>
      <c r="P60" s="9">
        <f t="shared" si="2"/>
        <v>266.79585065656812</v>
      </c>
      <c r="Q60" s="9">
        <f t="shared" si="3"/>
        <v>268.76845049904875</v>
      </c>
      <c r="R60" s="9">
        <f t="shared" si="4"/>
        <v>271.85064382994415</v>
      </c>
      <c r="S60" s="9">
        <f t="shared" si="5"/>
        <v>269.40335161950816</v>
      </c>
      <c r="T60" s="9">
        <f t="shared" si="6"/>
        <v>266.90675590858041</v>
      </c>
      <c r="U60" s="9">
        <f t="shared" si="7"/>
        <v>268.32666004930775</v>
      </c>
      <c r="V60" s="9">
        <f t="shared" si="8"/>
        <v>252.2793161789335</v>
      </c>
      <c r="W60" s="9">
        <f t="shared" si="9"/>
        <v>274.61575694520667</v>
      </c>
      <c r="X60" s="9">
        <f t="shared" si="10"/>
        <v>288.48720257872282</v>
      </c>
    </row>
    <row r="61" spans="1:24" x14ac:dyDescent="0.15">
      <c r="A61" t="s">
        <v>214</v>
      </c>
      <c r="B61">
        <f>VLOOKUP(A61,'Data entry'!A:B,2,FALSE)</f>
        <v>2502</v>
      </c>
      <c r="C61" t="str">
        <f>VLOOKUP(A61,Main!A:F,5,FALSE)</f>
        <v>B</v>
      </c>
      <c r="D61">
        <v>42.446184830673999</v>
      </c>
      <c r="E61">
        <v>44.395154304209697</v>
      </c>
      <c r="F61">
        <v>45.502839942143098</v>
      </c>
      <c r="G61">
        <v>47.4924638585099</v>
      </c>
      <c r="H61">
        <v>50.403719793717698</v>
      </c>
      <c r="I61">
        <v>52.661429953968302</v>
      </c>
      <c r="J61">
        <v>51.795782651733298</v>
      </c>
      <c r="K61">
        <v>49.624096002632797</v>
      </c>
      <c r="L61">
        <v>49.254597728841198</v>
      </c>
      <c r="M61">
        <v>54.477785837204998</v>
      </c>
      <c r="O61">
        <f t="shared" si="1"/>
        <v>2502</v>
      </c>
      <c r="P61" s="9">
        <f t="shared" si="2"/>
        <v>2392.160948887074</v>
      </c>
      <c r="Q61" s="9">
        <f t="shared" si="3"/>
        <v>2441.0932638570857</v>
      </c>
      <c r="R61" s="9">
        <f t="shared" si="4"/>
        <v>2397.1825482548061</v>
      </c>
      <c r="S61" s="9">
        <f t="shared" si="5"/>
        <v>2357.4876033018941</v>
      </c>
      <c r="T61" s="9">
        <f t="shared" si="6"/>
        <v>2394.7338124717717</v>
      </c>
      <c r="U61" s="9">
        <f t="shared" si="7"/>
        <v>2543.8151718018203</v>
      </c>
      <c r="V61" s="9">
        <f t="shared" si="8"/>
        <v>2611.4943874798482</v>
      </c>
      <c r="W61" s="9">
        <f t="shared" si="9"/>
        <v>2520.7695103331489</v>
      </c>
      <c r="X61" s="9">
        <f t="shared" si="10"/>
        <v>2262.1147615253976</v>
      </c>
    </row>
    <row r="62" spans="1:24" x14ac:dyDescent="0.15">
      <c r="A62" t="s">
        <v>124</v>
      </c>
      <c r="B62">
        <f>VLOOKUP(A62,'Data entry'!A:B,2,FALSE)</f>
        <v>195</v>
      </c>
      <c r="C62" t="str">
        <f>VLOOKUP(A62,Main!A:F,5,FALSE)</f>
        <v>B</v>
      </c>
      <c r="D62">
        <v>35.957586834165099</v>
      </c>
      <c r="E62">
        <v>41.7329616505126</v>
      </c>
      <c r="F62">
        <v>42.506208092372503</v>
      </c>
      <c r="G62">
        <v>43.372527673181899</v>
      </c>
      <c r="H62">
        <v>46.608909462110098</v>
      </c>
      <c r="I62">
        <v>48.151780637907301</v>
      </c>
      <c r="J62">
        <v>50.062461368422198</v>
      </c>
      <c r="K62">
        <v>51.501660366172302</v>
      </c>
      <c r="L62">
        <v>51.484443878383303</v>
      </c>
      <c r="M62">
        <v>53.188555907384803</v>
      </c>
      <c r="O62">
        <f t="shared" si="1"/>
        <v>195</v>
      </c>
      <c r="P62" s="9">
        <f t="shared" si="2"/>
        <v>168.01418244362895</v>
      </c>
      <c r="Q62" s="9">
        <f t="shared" si="3"/>
        <v>191.45268155100999</v>
      </c>
      <c r="R62" s="9">
        <f t="shared" si="4"/>
        <v>191.10508477784001</v>
      </c>
      <c r="S62" s="9">
        <f t="shared" si="5"/>
        <v>181.45978942386463</v>
      </c>
      <c r="T62" s="9">
        <f t="shared" si="6"/>
        <v>188.7518431240816</v>
      </c>
      <c r="U62" s="9">
        <f t="shared" si="7"/>
        <v>187.5576423478567</v>
      </c>
      <c r="V62" s="9">
        <f t="shared" si="8"/>
        <v>189.55078142013448</v>
      </c>
      <c r="W62" s="9">
        <f t="shared" si="9"/>
        <v>195.06520833995575</v>
      </c>
      <c r="X62" s="9">
        <f t="shared" si="10"/>
        <v>188.75238075209418</v>
      </c>
    </row>
    <row r="63" spans="1:24" x14ac:dyDescent="0.15">
      <c r="A63" t="s">
        <v>179</v>
      </c>
      <c r="B63">
        <f>VLOOKUP(A63,'Data entry'!A:B,2,FALSE)</f>
        <v>179</v>
      </c>
      <c r="C63" t="str">
        <f>VLOOKUP(A63,Main!A:F,5,FALSE)</f>
        <v>C</v>
      </c>
      <c r="D63">
        <v>30.7013583333333</v>
      </c>
      <c r="E63">
        <v>30.6216166666667</v>
      </c>
      <c r="F63">
        <v>35.056699999999999</v>
      </c>
      <c r="G63">
        <v>35.541883333333303</v>
      </c>
      <c r="H63">
        <v>34.481408333333299</v>
      </c>
      <c r="I63">
        <v>33.934449999999998</v>
      </c>
      <c r="J63">
        <v>35.473516666666697</v>
      </c>
      <c r="K63">
        <v>39.346933333333297</v>
      </c>
      <c r="L63">
        <v>41.692133333333302</v>
      </c>
      <c r="M63">
        <v>44.182774999999999</v>
      </c>
      <c r="O63">
        <f t="shared" si="1"/>
        <v>179</v>
      </c>
      <c r="P63" s="9">
        <f t="shared" si="2"/>
        <v>179.46613340140394</v>
      </c>
      <c r="Q63" s="9">
        <f t="shared" si="3"/>
        <v>156.35440253456085</v>
      </c>
      <c r="R63" s="9">
        <f t="shared" si="4"/>
        <v>176.55646554089017</v>
      </c>
      <c r="S63" s="9">
        <f t="shared" si="5"/>
        <v>184.50514129715799</v>
      </c>
      <c r="T63" s="9">
        <f t="shared" si="6"/>
        <v>181.88513712957365</v>
      </c>
      <c r="U63" s="9">
        <f t="shared" si="7"/>
        <v>171.23384205400163</v>
      </c>
      <c r="V63" s="9">
        <f t="shared" si="8"/>
        <v>161.37876437638542</v>
      </c>
      <c r="W63" s="9">
        <f t="shared" si="9"/>
        <v>168.93117486592192</v>
      </c>
      <c r="X63" s="9">
        <f t="shared" si="10"/>
        <v>168.90953242902151</v>
      </c>
    </row>
    <row r="64" spans="1:24" x14ac:dyDescent="0.15">
      <c r="A64" t="s">
        <v>274</v>
      </c>
      <c r="B64">
        <f>VLOOKUP(A64,'Data entry'!A:B,2,FALSE)</f>
        <v>851</v>
      </c>
      <c r="C64" t="str">
        <f>VLOOKUP(A64,Main!A:F,5,FALSE)</f>
        <v>E</v>
      </c>
      <c r="D64">
        <v>20.481608333333298</v>
      </c>
      <c r="E64">
        <v>23.246024999999999</v>
      </c>
      <c r="F64">
        <v>27.327366666666698</v>
      </c>
      <c r="G64">
        <v>30.162600000000001</v>
      </c>
      <c r="H64">
        <v>28.676400000000001</v>
      </c>
      <c r="I64">
        <v>30.725258333333301</v>
      </c>
      <c r="J64">
        <v>35.255375000000001</v>
      </c>
      <c r="K64">
        <v>42.013291666666703</v>
      </c>
      <c r="L64">
        <v>43.554575</v>
      </c>
      <c r="M64">
        <v>41.1710833333333</v>
      </c>
      <c r="O64">
        <f t="shared" si="1"/>
        <v>851</v>
      </c>
      <c r="P64" s="9">
        <f t="shared" si="2"/>
        <v>749.79910292906584</v>
      </c>
      <c r="Q64" s="9">
        <f t="shared" si="3"/>
        <v>723.90316697181368</v>
      </c>
      <c r="R64" s="9">
        <f t="shared" si="4"/>
        <v>771.0074407820731</v>
      </c>
      <c r="S64" s="9">
        <f t="shared" si="5"/>
        <v>895.10442733397485</v>
      </c>
      <c r="T64" s="9">
        <f t="shared" si="6"/>
        <v>794.25260270391095</v>
      </c>
      <c r="U64" s="9">
        <f t="shared" si="7"/>
        <v>741.6513039973803</v>
      </c>
      <c r="V64" s="9">
        <f t="shared" si="8"/>
        <v>714.11505585038014</v>
      </c>
      <c r="W64" s="9">
        <f t="shared" si="9"/>
        <v>820.88531935699905</v>
      </c>
      <c r="X64" s="9">
        <f t="shared" si="10"/>
        <v>900.26640846225075</v>
      </c>
    </row>
    <row r="65" spans="1:24" x14ac:dyDescent="0.15">
      <c r="A65" t="s">
        <v>198</v>
      </c>
      <c r="B65">
        <f>VLOOKUP(A65,'Data entry'!A:B,2,FALSE)</f>
        <v>296</v>
      </c>
      <c r="C65" t="str">
        <f>VLOOKUP(A65,Main!A:F,5,FALSE)</f>
        <v>B</v>
      </c>
      <c r="D65">
        <v>24.7227641666667</v>
      </c>
      <c r="E65">
        <v>25.958900366743499</v>
      </c>
      <c r="F65">
        <v>27.256844940476199</v>
      </c>
      <c r="G65">
        <v>28.6209624101587</v>
      </c>
      <c r="H65">
        <v>30.0509413442878</v>
      </c>
      <c r="I65">
        <v>31.5532123338754</v>
      </c>
      <c r="J65">
        <v>33.121745265283998</v>
      </c>
      <c r="K65">
        <v>34.342122119702402</v>
      </c>
      <c r="L65">
        <v>35.171016666666702</v>
      </c>
      <c r="M65">
        <v>35.874421141966998</v>
      </c>
      <c r="O65">
        <f t="shared" si="1"/>
        <v>296</v>
      </c>
      <c r="P65" s="9">
        <f t="shared" si="2"/>
        <v>281.90478371373968</v>
      </c>
      <c r="Q65" s="9">
        <f t="shared" si="3"/>
        <v>281.90476650309745</v>
      </c>
      <c r="R65" s="9">
        <f t="shared" si="4"/>
        <v>281.89220148366837</v>
      </c>
      <c r="S65" s="9">
        <f t="shared" si="5"/>
        <v>281.91479183121589</v>
      </c>
      <c r="T65" s="9">
        <f t="shared" si="6"/>
        <v>281.90722845545167</v>
      </c>
      <c r="U65" s="9">
        <f t="shared" si="7"/>
        <v>281.98244917415093</v>
      </c>
      <c r="V65" s="9">
        <f t="shared" si="8"/>
        <v>285.4813853480357</v>
      </c>
      <c r="W65" s="9">
        <f t="shared" si="9"/>
        <v>289.02400643612998</v>
      </c>
      <c r="X65" s="9">
        <f t="shared" si="10"/>
        <v>290.19620671048767</v>
      </c>
    </row>
    <row r="66" spans="1:24" x14ac:dyDescent="0.15">
      <c r="A66" t="s">
        <v>258</v>
      </c>
      <c r="B66">
        <f>VLOOKUP(A66,'Data entry'!A:B,2,FALSE)</f>
        <v>10085</v>
      </c>
      <c r="C66" t="str">
        <f>VLOOKUP(A66,Main!A:F,5,FALSE)</f>
        <v>B</v>
      </c>
      <c r="D66">
        <v>30.7259666666667</v>
      </c>
      <c r="E66">
        <v>32.479833333333303</v>
      </c>
      <c r="F66">
        <v>34.247716666666697</v>
      </c>
      <c r="G66">
        <v>35.296383333333303</v>
      </c>
      <c r="H66">
        <v>33.939811056685798</v>
      </c>
      <c r="I66">
        <v>32.3102257431458</v>
      </c>
      <c r="J66">
        <v>31.047605780549901</v>
      </c>
      <c r="K66">
        <v>31.293673213083199</v>
      </c>
      <c r="L66">
        <v>31.9770934417717</v>
      </c>
      <c r="M66">
        <v>35.061350214477599</v>
      </c>
      <c r="O66">
        <f t="shared" si="1"/>
        <v>10085</v>
      </c>
      <c r="P66" s="9">
        <f t="shared" si="2"/>
        <v>9540.4237655160578</v>
      </c>
      <c r="Q66" s="9">
        <f t="shared" si="3"/>
        <v>9564.4075298450389</v>
      </c>
      <c r="R66" s="9">
        <f t="shared" si="4"/>
        <v>9785.3714733757115</v>
      </c>
      <c r="S66" s="9">
        <f t="shared" si="5"/>
        <v>10488.096864244182</v>
      </c>
      <c r="T66" s="9">
        <f t="shared" si="6"/>
        <v>10593.642929879163</v>
      </c>
      <c r="U66" s="9">
        <f t="shared" si="7"/>
        <v>10495.128961723571</v>
      </c>
      <c r="V66" s="9">
        <f t="shared" si="8"/>
        <v>10005.699943397478</v>
      </c>
      <c r="W66" s="9">
        <f t="shared" si="9"/>
        <v>9869.4615546790101</v>
      </c>
      <c r="X66" s="9">
        <f t="shared" si="10"/>
        <v>9197.8484966361866</v>
      </c>
    </row>
    <row r="67" spans="1:24" x14ac:dyDescent="0.15">
      <c r="A67" t="s">
        <v>270</v>
      </c>
      <c r="B67">
        <f>VLOOKUP(A67,'Data entry'!A:B,2,FALSE)</f>
        <v>13880</v>
      </c>
      <c r="C67" t="str">
        <f>VLOOKUP(A67,Main!A:F,5,FALSE)</f>
        <v>B</v>
      </c>
      <c r="D67">
        <v>7.9930000000000003</v>
      </c>
      <c r="E67">
        <v>11.886659416666699</v>
      </c>
      <c r="F67">
        <v>21.844697766666702</v>
      </c>
      <c r="G67">
        <v>25.551334116666698</v>
      </c>
      <c r="H67">
        <v>26.596606300000001</v>
      </c>
      <c r="I67">
        <v>27.200492333333301</v>
      </c>
      <c r="J67">
        <v>25.845589333333301</v>
      </c>
      <c r="K67">
        <v>26.9575243833333</v>
      </c>
      <c r="L67">
        <v>27.286189383333301</v>
      </c>
      <c r="M67">
        <v>32.342301599999999</v>
      </c>
      <c r="O67">
        <f t="shared" si="1"/>
        <v>13880</v>
      </c>
      <c r="P67" s="9">
        <f t="shared" si="2"/>
        <v>9333.3909983525882</v>
      </c>
      <c r="Q67" s="9">
        <f t="shared" si="3"/>
        <v>7552.717573190268</v>
      </c>
      <c r="R67" s="9">
        <f t="shared" si="4"/>
        <v>11866.480380903429</v>
      </c>
      <c r="S67" s="9">
        <f t="shared" si="5"/>
        <v>13334.50266319631</v>
      </c>
      <c r="T67" s="9">
        <f t="shared" si="6"/>
        <v>13571.846087197679</v>
      </c>
      <c r="U67" s="9">
        <f t="shared" si="7"/>
        <v>14607.631062981631</v>
      </c>
      <c r="V67" s="9">
        <f t="shared" si="8"/>
        <v>13307.48235058476</v>
      </c>
      <c r="W67" s="9">
        <f t="shared" si="9"/>
        <v>13712.813950826478</v>
      </c>
      <c r="X67" s="9">
        <f t="shared" si="10"/>
        <v>11710.122344560235</v>
      </c>
    </row>
    <row r="68" spans="1:24" x14ac:dyDescent="0.15">
      <c r="A68" t="s">
        <v>250</v>
      </c>
      <c r="B68">
        <f>VLOOKUP(A68,'Data entry'!A:B,2,FALSE)</f>
        <v>30</v>
      </c>
      <c r="C68" t="str">
        <f>VLOOKUP(A68,Main!A:F,5,FALSE)</f>
        <v>B</v>
      </c>
      <c r="D68">
        <v>3.3</v>
      </c>
      <c r="E68">
        <v>3.3</v>
      </c>
      <c r="F68">
        <v>3.4166666666666701</v>
      </c>
      <c r="G68">
        <v>6.2286302784897902</v>
      </c>
      <c r="H68">
        <v>7.4876611249999998</v>
      </c>
      <c r="I68">
        <v>7.4625111984126997</v>
      </c>
      <c r="J68">
        <v>7.4580000000000002</v>
      </c>
      <c r="K68">
        <v>9.3095454545454608</v>
      </c>
      <c r="L68">
        <v>18.238666666666699</v>
      </c>
      <c r="M68">
        <v>24.709174756578999</v>
      </c>
      <c r="O68">
        <f t="shared" ref="O68:O131" si="11">B68</f>
        <v>30</v>
      </c>
      <c r="P68" s="9">
        <f t="shared" ref="P68:P131" si="12">(D68/E68)*$B68</f>
        <v>30</v>
      </c>
      <c r="Q68" s="9">
        <f t="shared" ref="Q68:Q131" si="13">(E68/F68)*$B68</f>
        <v>28.97560975609753</v>
      </c>
      <c r="R68" s="9">
        <f t="shared" ref="R68:R131" si="14">(F68/G68)*$B68</f>
        <v>16.456266533266206</v>
      </c>
      <c r="S68" s="9">
        <f t="shared" ref="S68:S131" si="15">(G68/H68)*$B68</f>
        <v>24.955577614323953</v>
      </c>
      <c r="T68" s="9">
        <f t="shared" ref="T68:T131" si="16">(H68/I68)*$B68</f>
        <v>30.101105080790965</v>
      </c>
      <c r="U68" s="9">
        <f t="shared" ref="U68:U131" si="17">(I68/J68)*$B68</f>
        <v>30.018146413566775</v>
      </c>
      <c r="V68" s="9">
        <f t="shared" ref="V68:V131" si="18">(J68/K68)*$B68</f>
        <v>24.033396806796528</v>
      </c>
      <c r="W68" s="9">
        <f t="shared" ref="W68:W131" si="19">(K68/L68)*$B68</f>
        <v>15.312871754314823</v>
      </c>
      <c r="X68" s="9">
        <f t="shared" ref="X68:X131" si="20">(L68/M68)*$B68</f>
        <v>22.14400138370933</v>
      </c>
    </row>
    <row r="69" spans="1:24" x14ac:dyDescent="0.15">
      <c r="A69" t="s">
        <v>139</v>
      </c>
      <c r="B69">
        <f>VLOOKUP(A69,'Data entry'!A:B,2,FALSE)</f>
        <v>291</v>
      </c>
      <c r="C69" t="str">
        <f>VLOOKUP(A69,Main!A:F,5,FALSE)</f>
        <v>C</v>
      </c>
      <c r="D69">
        <v>20.353779166666701</v>
      </c>
      <c r="E69">
        <v>20.987158333333301</v>
      </c>
      <c r="F69">
        <v>21.945174999999999</v>
      </c>
      <c r="G69">
        <v>22.835018390426001</v>
      </c>
      <c r="H69">
        <v>23.4870839434552</v>
      </c>
      <c r="I69">
        <v>23.902728292543198</v>
      </c>
      <c r="J69">
        <v>24.508538914892601</v>
      </c>
      <c r="K69">
        <v>24.581880517284599</v>
      </c>
      <c r="L69">
        <v>24.0166553242681</v>
      </c>
      <c r="M69">
        <v>24.485873729113099</v>
      </c>
      <c r="O69">
        <f t="shared" si="11"/>
        <v>291</v>
      </c>
      <c r="P69" s="9">
        <f t="shared" si="12"/>
        <v>282.21780402222242</v>
      </c>
      <c r="Q69" s="9">
        <f t="shared" si="13"/>
        <v>278.29639430991051</v>
      </c>
      <c r="R69" s="9">
        <f t="shared" si="14"/>
        <v>279.66020503304986</v>
      </c>
      <c r="S69" s="9">
        <f t="shared" si="15"/>
        <v>282.92104578038209</v>
      </c>
      <c r="T69" s="9">
        <f t="shared" si="16"/>
        <v>285.93980335197386</v>
      </c>
      <c r="U69" s="9">
        <f t="shared" si="17"/>
        <v>283.8069603938506</v>
      </c>
      <c r="V69" s="9">
        <f t="shared" si="18"/>
        <v>290.13178301061771</v>
      </c>
      <c r="W69" s="9">
        <f t="shared" si="19"/>
        <v>297.84860272785767</v>
      </c>
      <c r="X69" s="9">
        <f t="shared" si="20"/>
        <v>285.42361921324664</v>
      </c>
    </row>
    <row r="70" spans="1:24" x14ac:dyDescent="0.15">
      <c r="A70" t="s">
        <v>101</v>
      </c>
      <c r="B70">
        <f>VLOOKUP(A70,'Data entry'!A:B,2,FALSE)</f>
        <v>7768</v>
      </c>
      <c r="C70" t="str">
        <f>VLOOKUP(A70,Main!A:F,5,FALSE)</f>
        <v>C</v>
      </c>
      <c r="D70">
        <v>19.5705833333333</v>
      </c>
      <c r="E70">
        <v>20.7575</v>
      </c>
      <c r="F70">
        <v>24.598749999999999</v>
      </c>
      <c r="G70">
        <v>24.439916666666701</v>
      </c>
      <c r="H70">
        <v>23.376333333333299</v>
      </c>
      <c r="I70">
        <v>21.7299166666667</v>
      </c>
      <c r="J70">
        <v>22.93225</v>
      </c>
      <c r="K70">
        <v>23.210249999999998</v>
      </c>
      <c r="L70">
        <v>21.678166666666701</v>
      </c>
      <c r="M70">
        <v>23.356999999999999</v>
      </c>
      <c r="O70">
        <f t="shared" si="11"/>
        <v>7768</v>
      </c>
      <c r="P70" s="9">
        <f t="shared" si="12"/>
        <v>7323.8247059295709</v>
      </c>
      <c r="Q70" s="9">
        <f t="shared" si="13"/>
        <v>6554.9777935870734</v>
      </c>
      <c r="R70" s="9">
        <f t="shared" si="14"/>
        <v>7818.4836964119386</v>
      </c>
      <c r="S70" s="9">
        <f t="shared" si="15"/>
        <v>8121.4307633076423</v>
      </c>
      <c r="T70" s="9">
        <f t="shared" si="16"/>
        <v>8356.5602261091408</v>
      </c>
      <c r="U70" s="9">
        <f t="shared" si="17"/>
        <v>7360.7252958897152</v>
      </c>
      <c r="V70" s="9">
        <f t="shared" si="18"/>
        <v>7674.9590374942109</v>
      </c>
      <c r="W70" s="9">
        <f t="shared" si="19"/>
        <v>8316.9958406691694</v>
      </c>
      <c r="X70" s="9">
        <f t="shared" si="20"/>
        <v>7209.6587175864597</v>
      </c>
    </row>
    <row r="71" spans="1:24" x14ac:dyDescent="0.15">
      <c r="A71" t="s">
        <v>181</v>
      </c>
      <c r="B71">
        <f>VLOOKUP(A71,'Data entry'!A:B,2,FALSE)</f>
        <v>12119</v>
      </c>
      <c r="C71" t="str">
        <f>VLOOKUP(A71,Main!A:F,5,FALSE)</f>
        <v>C</v>
      </c>
      <c r="D71">
        <v>12.7719916666667</v>
      </c>
      <c r="E71">
        <v>13.292450000000001</v>
      </c>
      <c r="F71">
        <v>15.848266666666699</v>
      </c>
      <c r="G71">
        <v>18.664058333333301</v>
      </c>
      <c r="H71">
        <v>18.9265166666667</v>
      </c>
      <c r="I71">
        <v>19.244341666666699</v>
      </c>
      <c r="J71">
        <v>19.263633333333299</v>
      </c>
      <c r="K71">
        <v>21.4856083333333</v>
      </c>
      <c r="L71">
        <v>20.272408333333299</v>
      </c>
      <c r="M71">
        <v>20.12735</v>
      </c>
      <c r="O71">
        <f t="shared" si="11"/>
        <v>12119</v>
      </c>
      <c r="P71" s="9">
        <f t="shared" si="12"/>
        <v>11644.487435223284</v>
      </c>
      <c r="Q71" s="9">
        <f t="shared" si="13"/>
        <v>10164.594333134202</v>
      </c>
      <c r="R71" s="9">
        <f t="shared" si="14"/>
        <v>10290.642062038172</v>
      </c>
      <c r="S71" s="9">
        <f t="shared" si="15"/>
        <v>11950.94305652295</v>
      </c>
      <c r="T71" s="9">
        <f t="shared" si="16"/>
        <v>11918.851756858401</v>
      </c>
      <c r="U71" s="9">
        <f t="shared" si="17"/>
        <v>12106.863363868748</v>
      </c>
      <c r="V71" s="9">
        <f t="shared" si="18"/>
        <v>10865.690593664827</v>
      </c>
      <c r="W71" s="9">
        <f t="shared" si="19"/>
        <v>12844.260193966431</v>
      </c>
      <c r="X71" s="9">
        <f t="shared" si="20"/>
        <v>12206.341947234299</v>
      </c>
    </row>
    <row r="72" spans="1:24" x14ac:dyDescent="0.15">
      <c r="A72" t="s">
        <v>108</v>
      </c>
      <c r="B72">
        <f>VLOOKUP(A72,'Data entry'!A:B,2,FALSE)</f>
        <v>19519</v>
      </c>
      <c r="C72" t="str">
        <f>VLOOKUP(A72,Main!A:F,5,FALSE)</f>
        <v>A</v>
      </c>
      <c r="D72">
        <v>6.8703250000000002</v>
      </c>
      <c r="E72">
        <v>7.0776085606060599</v>
      </c>
      <c r="F72">
        <v>7.6912583333333302</v>
      </c>
      <c r="G72">
        <v>10.0254007885465</v>
      </c>
      <c r="H72">
        <v>17.782533515063601</v>
      </c>
      <c r="I72">
        <v>17.767290421810699</v>
      </c>
      <c r="J72">
        <v>16.7705818428763</v>
      </c>
      <c r="K72">
        <v>15.759172916666699</v>
      </c>
      <c r="L72">
        <v>15.644527277711299</v>
      </c>
      <c r="M72">
        <v>19.160439741220401</v>
      </c>
      <c r="O72">
        <f t="shared" si="11"/>
        <v>19519</v>
      </c>
      <c r="P72" s="9">
        <f t="shared" si="12"/>
        <v>18947.342527730409</v>
      </c>
      <c r="Q72" s="9">
        <f t="shared" si="13"/>
        <v>17961.669665384587</v>
      </c>
      <c r="R72" s="9">
        <f t="shared" si="14"/>
        <v>14974.530652165455</v>
      </c>
      <c r="S72" s="9">
        <f t="shared" si="15"/>
        <v>11004.382352260072</v>
      </c>
      <c r="T72" s="9">
        <f t="shared" si="16"/>
        <v>19535.74593762694</v>
      </c>
      <c r="U72" s="9">
        <f t="shared" si="17"/>
        <v>20679.052461774569</v>
      </c>
      <c r="V72" s="9">
        <f t="shared" si="18"/>
        <v>20771.711099438897</v>
      </c>
      <c r="W72" s="9">
        <f t="shared" si="19"/>
        <v>19662.038404871368</v>
      </c>
      <c r="X72" s="9">
        <f t="shared" si="20"/>
        <v>15937.292257270343</v>
      </c>
    </row>
    <row r="73" spans="1:24" x14ac:dyDescent="0.15">
      <c r="A73" t="s">
        <v>183</v>
      </c>
      <c r="B73">
        <f>VLOOKUP(A73,'Data entry'!A:B,2,FALSE)</f>
        <v>256</v>
      </c>
      <c r="C73" t="str">
        <f>VLOOKUP(A73,Main!A:F,5,FALSE)</f>
        <v>B</v>
      </c>
      <c r="D73">
        <v>12.5867562314388</v>
      </c>
      <c r="E73">
        <v>14.035630049923199</v>
      </c>
      <c r="F73">
        <v>18.818475145289302</v>
      </c>
      <c r="G73">
        <v>19.923827563342002</v>
      </c>
      <c r="H73">
        <v>18.499034887352799</v>
      </c>
      <c r="I73">
        <v>16.8020517223502</v>
      </c>
      <c r="J73">
        <v>17.573468866487499</v>
      </c>
      <c r="K73">
        <v>17.321835209183099</v>
      </c>
      <c r="L73">
        <v>17.680466141833101</v>
      </c>
      <c r="M73">
        <v>18.897189619815698</v>
      </c>
      <c r="O73">
        <f t="shared" si="11"/>
        <v>256</v>
      </c>
      <c r="P73" s="9">
        <f t="shared" si="12"/>
        <v>229.57356269631546</v>
      </c>
      <c r="Q73" s="9">
        <f t="shared" si="13"/>
        <v>190.93583646068052</v>
      </c>
      <c r="R73" s="9">
        <f t="shared" si="14"/>
        <v>241.797396703928</v>
      </c>
      <c r="S73" s="9">
        <f t="shared" si="15"/>
        <v>275.7170786083874</v>
      </c>
      <c r="T73" s="9">
        <f t="shared" si="16"/>
        <v>281.85563343212345</v>
      </c>
      <c r="U73" s="9">
        <f t="shared" si="17"/>
        <v>244.7624469363731</v>
      </c>
      <c r="V73" s="9">
        <f t="shared" si="18"/>
        <v>259.71890250034102</v>
      </c>
      <c r="W73" s="9">
        <f t="shared" si="19"/>
        <v>250.80729082469307</v>
      </c>
      <c r="X73" s="9">
        <f t="shared" si="20"/>
        <v>239.51706170969868</v>
      </c>
    </row>
    <row r="74" spans="1:24" x14ac:dyDescent="0.15">
      <c r="A74" t="s">
        <v>283</v>
      </c>
      <c r="B74">
        <f>VLOOKUP(A74,'Data entry'!A:B,2,FALSE)</f>
        <v>591</v>
      </c>
      <c r="C74" t="str">
        <f>VLOOKUP(A74,Main!A:F,5,FALSE)</f>
        <v>C</v>
      </c>
      <c r="D74">
        <v>5.3964833333333297</v>
      </c>
      <c r="E74">
        <v>6.1541666666666703</v>
      </c>
      <c r="F74">
        <v>8.6316666666666695</v>
      </c>
      <c r="G74">
        <v>10.307499999999999</v>
      </c>
      <c r="H74">
        <v>9.5175000000000001</v>
      </c>
      <c r="I74">
        <v>10.4583333333333</v>
      </c>
      <c r="J74">
        <v>12.89</v>
      </c>
      <c r="K74">
        <v>18.344092645337899</v>
      </c>
      <c r="L74">
        <v>20.018486585968802</v>
      </c>
      <c r="M74">
        <v>16.9375943252989</v>
      </c>
      <c r="O74">
        <f t="shared" si="11"/>
        <v>591</v>
      </c>
      <c r="P74" s="9">
        <f t="shared" si="12"/>
        <v>518.23777657413609</v>
      </c>
      <c r="Q74" s="9">
        <f t="shared" si="13"/>
        <v>421.36850743386771</v>
      </c>
      <c r="R74" s="9">
        <f t="shared" si="14"/>
        <v>494.91292747999051</v>
      </c>
      <c r="S74" s="9">
        <f t="shared" si="15"/>
        <v>640.05594956658786</v>
      </c>
      <c r="T74" s="9">
        <f t="shared" si="16"/>
        <v>537.83354581673484</v>
      </c>
      <c r="U74" s="9">
        <f t="shared" si="17"/>
        <v>479.50930954227931</v>
      </c>
      <c r="V74" s="9">
        <f t="shared" si="18"/>
        <v>415.2830094834967</v>
      </c>
      <c r="W74" s="9">
        <f t="shared" si="19"/>
        <v>541.56735110003456</v>
      </c>
      <c r="X74" s="9">
        <f t="shared" si="20"/>
        <v>698.50094087070295</v>
      </c>
    </row>
    <row r="75" spans="1:24" x14ac:dyDescent="0.15">
      <c r="A75" t="s">
        <v>113</v>
      </c>
      <c r="B75">
        <f>VLOOKUP(A75,'Data entry'!A:B,2,FALSE)</f>
        <v>97</v>
      </c>
      <c r="C75" t="str">
        <f>VLOOKUP(A75,Main!A:F,5,FALSE)</f>
        <v>C</v>
      </c>
      <c r="D75">
        <v>9.6550560691352594</v>
      </c>
      <c r="E75">
        <v>10.852655568783099</v>
      </c>
      <c r="F75">
        <v>12.7589308811644</v>
      </c>
      <c r="G75">
        <v>14.7096108855267</v>
      </c>
      <c r="H75">
        <v>13.3238014244992</v>
      </c>
      <c r="I75">
        <v>13.233926471583301</v>
      </c>
      <c r="J75">
        <v>14.451789228882401</v>
      </c>
      <c r="K75">
        <v>16.470255865432499</v>
      </c>
      <c r="L75">
        <v>14.783435139578399</v>
      </c>
      <c r="M75">
        <v>16.362283055928199</v>
      </c>
      <c r="O75">
        <f t="shared" si="11"/>
        <v>97</v>
      </c>
      <c r="P75" s="9">
        <f t="shared" si="12"/>
        <v>86.295969937534267</v>
      </c>
      <c r="Q75" s="9">
        <f t="shared" si="13"/>
        <v>82.507507876387919</v>
      </c>
      <c r="R75" s="9">
        <f t="shared" si="14"/>
        <v>84.136576086501421</v>
      </c>
      <c r="S75" s="9">
        <f t="shared" si="15"/>
        <v>107.08897636919865</v>
      </c>
      <c r="T75" s="9">
        <f t="shared" si="16"/>
        <v>97.658751614765407</v>
      </c>
      <c r="U75" s="9">
        <f t="shared" si="17"/>
        <v>88.82573966537511</v>
      </c>
      <c r="V75" s="9">
        <f t="shared" si="18"/>
        <v>85.112433386278894</v>
      </c>
      <c r="W75" s="9">
        <f t="shared" si="19"/>
        <v>108.06790193639081</v>
      </c>
      <c r="X75" s="9">
        <f t="shared" si="20"/>
        <v>87.640166328717584</v>
      </c>
    </row>
    <row r="76" spans="1:24" x14ac:dyDescent="0.15">
      <c r="A76" t="s">
        <v>191</v>
      </c>
      <c r="B76">
        <f>VLOOKUP(A76,'Data entry'!A:B,2,FALSE)</f>
        <v>268</v>
      </c>
      <c r="C76" t="str">
        <f>VLOOKUP(A76,Main!A:F,5,FALSE)</f>
        <v>C</v>
      </c>
      <c r="D76">
        <v>9.7500750000000007</v>
      </c>
      <c r="E76">
        <v>10.8428875</v>
      </c>
      <c r="F76">
        <v>12.8819208333333</v>
      </c>
      <c r="G76">
        <v>14.708766666666699</v>
      </c>
      <c r="H76">
        <v>13.312900000000001</v>
      </c>
      <c r="I76">
        <v>13.2339416666667</v>
      </c>
      <c r="J76">
        <v>14.4486904166667</v>
      </c>
      <c r="K76">
        <v>16.463266666666701</v>
      </c>
      <c r="L76">
        <v>14.778675</v>
      </c>
      <c r="M76">
        <v>16.355858333333298</v>
      </c>
      <c r="O76">
        <f t="shared" si="11"/>
        <v>268</v>
      </c>
      <c r="P76" s="9">
        <f t="shared" si="12"/>
        <v>240.9893213408329</v>
      </c>
      <c r="Q76" s="9">
        <f t="shared" si="13"/>
        <v>225.57923523956921</v>
      </c>
      <c r="R76" s="9">
        <f t="shared" si="14"/>
        <v>234.71409000981163</v>
      </c>
      <c r="S76" s="9">
        <f t="shared" si="15"/>
        <v>296.09998322429186</v>
      </c>
      <c r="T76" s="9">
        <f t="shared" si="16"/>
        <v>269.59898191078048</v>
      </c>
      <c r="U76" s="9">
        <f t="shared" si="17"/>
        <v>245.46836179530348</v>
      </c>
      <c r="V76" s="9">
        <f t="shared" si="18"/>
        <v>235.20538846077537</v>
      </c>
      <c r="W76" s="9">
        <f t="shared" si="19"/>
        <v>298.54878510195783</v>
      </c>
      <c r="X76" s="9">
        <f t="shared" si="20"/>
        <v>242.15695803185758</v>
      </c>
    </row>
    <row r="77" spans="1:24" x14ac:dyDescent="0.15">
      <c r="A77" t="s">
        <v>244</v>
      </c>
      <c r="B77">
        <f>VLOOKUP(A77,'Data entry'!A:B,2,FALSE)</f>
        <v>12239</v>
      </c>
      <c r="C77" t="str">
        <f>VLOOKUP(A77,Main!A:F,5,FALSE)</f>
        <v>C</v>
      </c>
      <c r="D77">
        <v>9.6550560691352594</v>
      </c>
      <c r="E77">
        <v>10.852655568783099</v>
      </c>
      <c r="F77">
        <v>12.7589308811644</v>
      </c>
      <c r="G77">
        <v>14.7096108855267</v>
      </c>
      <c r="H77">
        <v>13.3238014244992</v>
      </c>
      <c r="I77">
        <v>13.233926471583301</v>
      </c>
      <c r="J77">
        <v>14.448427054833299</v>
      </c>
      <c r="K77">
        <v>16.459105390333299</v>
      </c>
      <c r="L77">
        <v>14.778678213916701</v>
      </c>
      <c r="M77">
        <v>16.355853484499999</v>
      </c>
      <c r="O77">
        <f t="shared" si="11"/>
        <v>12239</v>
      </c>
      <c r="P77" s="9">
        <f t="shared" si="12"/>
        <v>10888.41624809775</v>
      </c>
      <c r="Q77" s="9">
        <f t="shared" si="13"/>
        <v>10410.406071124862</v>
      </c>
      <c r="R77" s="9">
        <f t="shared" si="14"/>
        <v>10615.954172398875</v>
      </c>
      <c r="S77" s="9">
        <f t="shared" si="15"/>
        <v>13511.979193635279</v>
      </c>
      <c r="T77" s="9">
        <f t="shared" si="16"/>
        <v>12322.118154774371</v>
      </c>
      <c r="U77" s="9">
        <f t="shared" si="17"/>
        <v>11210.218625945561</v>
      </c>
      <c r="V77" s="9">
        <f t="shared" si="18"/>
        <v>10743.858461952763</v>
      </c>
      <c r="W77" s="9">
        <f t="shared" si="19"/>
        <v>13630.650045725712</v>
      </c>
      <c r="X77" s="9">
        <f t="shared" si="20"/>
        <v>11058.807957135225</v>
      </c>
    </row>
    <row r="78" spans="1:24" x14ac:dyDescent="0.15">
      <c r="A78" t="s">
        <v>164</v>
      </c>
      <c r="B78">
        <f>VLOOKUP(A78,'Data entry'!A:B,2,FALSE)</f>
        <v>89</v>
      </c>
      <c r="C78" t="str">
        <f>VLOOKUP(A78,Main!A:F,5,FALSE)</f>
        <v>C</v>
      </c>
      <c r="D78">
        <v>9.6550560691352594</v>
      </c>
      <c r="E78">
        <v>10.852655568783099</v>
      </c>
      <c r="F78">
        <v>12.7589308811644</v>
      </c>
      <c r="G78">
        <v>14.7096108855267</v>
      </c>
      <c r="H78">
        <v>13.3238014244992</v>
      </c>
      <c r="I78">
        <v>13.233926471583301</v>
      </c>
      <c r="J78">
        <v>14.448427054833299</v>
      </c>
      <c r="K78">
        <v>16.459105390333299</v>
      </c>
      <c r="L78">
        <v>14.778678213916701</v>
      </c>
      <c r="M78">
        <v>16.355853484499999</v>
      </c>
      <c r="O78">
        <f t="shared" si="11"/>
        <v>89</v>
      </c>
      <c r="P78" s="9">
        <f t="shared" si="12"/>
        <v>79.178776540624213</v>
      </c>
      <c r="Q78" s="9">
        <f t="shared" si="13"/>
        <v>75.702764958747679</v>
      </c>
      <c r="R78" s="9">
        <f t="shared" si="14"/>
        <v>77.197477027820895</v>
      </c>
      <c r="S78" s="9">
        <f t="shared" si="15"/>
        <v>98.256895843903905</v>
      </c>
      <c r="T78" s="9">
        <f t="shared" si="16"/>
        <v>89.604421584681674</v>
      </c>
      <c r="U78" s="9">
        <f t="shared" si="17"/>
        <v>81.518870635603804</v>
      </c>
      <c r="V78" s="9">
        <f t="shared" si="18"/>
        <v>78.127576036751037</v>
      </c>
      <c r="W78" s="9">
        <f t="shared" si="19"/>
        <v>99.119850810490107</v>
      </c>
      <c r="X78" s="9">
        <f t="shared" si="20"/>
        <v>80.417837093311135</v>
      </c>
    </row>
    <row r="79" spans="1:24" x14ac:dyDescent="0.15">
      <c r="A79" t="s">
        <v>173</v>
      </c>
      <c r="B79">
        <f>VLOOKUP(A79,'Data entry'!A:B,2,FALSE)</f>
        <v>67</v>
      </c>
      <c r="C79" t="str">
        <f>VLOOKUP(A79,Main!A:F,5,FALSE)</f>
        <v>C</v>
      </c>
      <c r="D79">
        <v>15.3667100302841</v>
      </c>
      <c r="E79">
        <v>15.380393518089299</v>
      </c>
      <c r="F79">
        <v>15.3663312211982</v>
      </c>
      <c r="G79">
        <v>15.3684076818158</v>
      </c>
      <c r="H79">
        <v>15.386968509984699</v>
      </c>
      <c r="I79">
        <v>15.390837269585299</v>
      </c>
      <c r="J79">
        <v>15.382041922683101</v>
      </c>
      <c r="K79">
        <v>15.381269527870501</v>
      </c>
      <c r="L79">
        <v>15.3726984126984</v>
      </c>
      <c r="M79">
        <v>15.386625</v>
      </c>
      <c r="O79">
        <f t="shared" si="11"/>
        <v>67</v>
      </c>
      <c r="P79" s="9">
        <f t="shared" si="12"/>
        <v>66.940392052916593</v>
      </c>
      <c r="Q79" s="9">
        <f t="shared" si="13"/>
        <v>67.061314173054129</v>
      </c>
      <c r="R79" s="9">
        <f t="shared" si="14"/>
        <v>66.990947477171389</v>
      </c>
      <c r="S79" s="9">
        <f t="shared" si="15"/>
        <v>66.919179955004822</v>
      </c>
      <c r="T79" s="9">
        <f t="shared" si="16"/>
        <v>66.983158363076683</v>
      </c>
      <c r="U79" s="9">
        <f t="shared" si="17"/>
        <v>67.038310144089408</v>
      </c>
      <c r="V79" s="9">
        <f t="shared" si="18"/>
        <v>67.003364511125071</v>
      </c>
      <c r="W79" s="9">
        <f t="shared" si="19"/>
        <v>67.037356142761269</v>
      </c>
      <c r="X79" s="9">
        <f t="shared" si="20"/>
        <v>66.939357633710628</v>
      </c>
    </row>
    <row r="80" spans="1:24" x14ac:dyDescent="0.15">
      <c r="A80" t="s">
        <v>111</v>
      </c>
      <c r="B80">
        <f>VLOOKUP(A80,'Data entry'!A:B,2,FALSE)</f>
        <v>47</v>
      </c>
      <c r="C80" t="str">
        <f>VLOOKUP(A80,Main!A:F,5,FALSE)</f>
        <v>B</v>
      </c>
      <c r="D80">
        <v>15.375</v>
      </c>
      <c r="E80">
        <v>15.375</v>
      </c>
      <c r="F80">
        <v>15.375</v>
      </c>
      <c r="G80">
        <v>15.35</v>
      </c>
      <c r="H80">
        <v>15.074999999999999</v>
      </c>
      <c r="I80">
        <v>15.074999999999999</v>
      </c>
      <c r="J80">
        <v>15.074999999999999</v>
      </c>
      <c r="K80">
        <v>15.074999999999999</v>
      </c>
      <c r="L80">
        <v>15.074999999999999</v>
      </c>
      <c r="M80">
        <v>15.074999999999999</v>
      </c>
      <c r="O80">
        <f t="shared" si="11"/>
        <v>47</v>
      </c>
      <c r="P80" s="9">
        <f t="shared" si="12"/>
        <v>47</v>
      </c>
      <c r="Q80" s="9">
        <f t="shared" si="13"/>
        <v>47</v>
      </c>
      <c r="R80" s="9">
        <f t="shared" si="14"/>
        <v>47.076547231270361</v>
      </c>
      <c r="S80" s="9">
        <f t="shared" si="15"/>
        <v>47.857379767827531</v>
      </c>
      <c r="T80" s="9">
        <f t="shared" si="16"/>
        <v>47</v>
      </c>
      <c r="U80" s="9">
        <f t="shared" si="17"/>
        <v>47</v>
      </c>
      <c r="V80" s="9">
        <f t="shared" si="18"/>
        <v>47</v>
      </c>
      <c r="W80" s="9">
        <f t="shared" si="19"/>
        <v>47</v>
      </c>
      <c r="X80" s="9">
        <f t="shared" si="20"/>
        <v>47</v>
      </c>
    </row>
    <row r="81" spans="1:24" x14ac:dyDescent="0.15">
      <c r="A81" t="s">
        <v>236</v>
      </c>
      <c r="B81">
        <f>VLOOKUP(A81,'Data entry'!A:B,2,FALSE)</f>
        <v>28</v>
      </c>
      <c r="C81" t="str">
        <f>VLOOKUP(A81,Main!A:F,5,FALSE)</f>
        <v>C</v>
      </c>
      <c r="D81">
        <v>12.0583166666667</v>
      </c>
      <c r="E81">
        <v>12.747033333333301</v>
      </c>
      <c r="F81">
        <v>13.313924999999999</v>
      </c>
      <c r="G81">
        <v>13.3191166666667</v>
      </c>
      <c r="H81">
        <v>13.6478416666667</v>
      </c>
      <c r="I81">
        <v>13.9111166666667</v>
      </c>
      <c r="J81">
        <v>14.033250000000001</v>
      </c>
      <c r="K81">
        <v>17.616518755411299</v>
      </c>
      <c r="L81">
        <v>16.9205225709613</v>
      </c>
      <c r="M81">
        <v>14.2727945255291</v>
      </c>
      <c r="O81">
        <f t="shared" si="11"/>
        <v>28</v>
      </c>
      <c r="P81" s="9">
        <f t="shared" si="12"/>
        <v>26.487172178624711</v>
      </c>
      <c r="Q81" s="9">
        <f t="shared" si="13"/>
        <v>26.80779209236438</v>
      </c>
      <c r="R81" s="9">
        <f t="shared" si="14"/>
        <v>27.98908586280114</v>
      </c>
      <c r="S81" s="9">
        <f t="shared" si="15"/>
        <v>27.325585669528941</v>
      </c>
      <c r="T81" s="9">
        <f t="shared" si="16"/>
        <v>27.470085674885915</v>
      </c>
      <c r="U81" s="9">
        <f t="shared" si="17"/>
        <v>27.756312092114626</v>
      </c>
      <c r="V81" s="9">
        <f t="shared" si="18"/>
        <v>22.304690583620712</v>
      </c>
      <c r="W81" s="9">
        <f t="shared" si="19"/>
        <v>29.151731164499893</v>
      </c>
      <c r="X81" s="9">
        <f t="shared" si="20"/>
        <v>33.194244556628149</v>
      </c>
    </row>
    <row r="82" spans="1:24" x14ac:dyDescent="0.15">
      <c r="A82" t="s">
        <v>237</v>
      </c>
      <c r="B82">
        <f>VLOOKUP(A82,'Data entry'!A:B,2,FALSE)</f>
        <v>222</v>
      </c>
      <c r="C82" t="str">
        <f>VLOOKUP(A82,Main!A:F,5,FALSE)</f>
        <v>B</v>
      </c>
      <c r="D82">
        <v>4.3325008333333299</v>
      </c>
      <c r="E82">
        <v>4.5241591666666698</v>
      </c>
      <c r="F82">
        <v>5.0807475000000002</v>
      </c>
      <c r="G82">
        <v>6.2902974149522803</v>
      </c>
      <c r="H82">
        <v>7.3844322224869199</v>
      </c>
      <c r="I82">
        <v>7.9316317497372797</v>
      </c>
      <c r="J82">
        <v>9.0102211440091509</v>
      </c>
      <c r="K82">
        <v>9.8299267633237495</v>
      </c>
      <c r="L82">
        <v>10.439425319458699</v>
      </c>
      <c r="M82">
        <v>14.047649794215699</v>
      </c>
      <c r="O82">
        <f t="shared" si="11"/>
        <v>222</v>
      </c>
      <c r="P82" s="9">
        <f t="shared" si="12"/>
        <v>212.59534635441435</v>
      </c>
      <c r="Q82" s="9">
        <f t="shared" si="13"/>
        <v>197.68023012361874</v>
      </c>
      <c r="R82" s="9">
        <f t="shared" si="14"/>
        <v>179.31202145050827</v>
      </c>
      <c r="S82" s="9">
        <f t="shared" si="15"/>
        <v>189.10675649063143</v>
      </c>
      <c r="T82" s="9">
        <f t="shared" si="16"/>
        <v>206.68432488011013</v>
      </c>
      <c r="U82" s="9">
        <f t="shared" si="17"/>
        <v>195.42497573574403</v>
      </c>
      <c r="V82" s="9">
        <f t="shared" si="18"/>
        <v>203.4876904101867</v>
      </c>
      <c r="W82" s="9">
        <f t="shared" si="19"/>
        <v>209.03868505005264</v>
      </c>
      <c r="X82" s="9">
        <f t="shared" si="20"/>
        <v>164.97794683592647</v>
      </c>
    </row>
    <row r="83" spans="1:24" x14ac:dyDescent="0.15">
      <c r="A83" t="s">
        <v>75</v>
      </c>
      <c r="B83">
        <f>VLOOKUP(A83,'Data entry'!A:B,2,FALSE)</f>
        <v>377</v>
      </c>
      <c r="C83" t="str">
        <f>VLOOKUP(A83,Main!A:F,5,FALSE)</f>
        <v>C</v>
      </c>
      <c r="D83">
        <v>8.3989083333333294</v>
      </c>
      <c r="E83">
        <v>8.9760833333333405</v>
      </c>
      <c r="F83">
        <v>10.1289916666667</v>
      </c>
      <c r="G83">
        <v>10.901158333333299</v>
      </c>
      <c r="H83">
        <v>10.3474166666667</v>
      </c>
      <c r="I83">
        <v>10.199975</v>
      </c>
      <c r="J83">
        <v>10.7558666666667</v>
      </c>
      <c r="K83">
        <v>11.456241666666701</v>
      </c>
      <c r="L83">
        <v>11.087258333333301</v>
      </c>
      <c r="M83">
        <v>12.3688083333333</v>
      </c>
      <c r="O83">
        <f t="shared" si="11"/>
        <v>377</v>
      </c>
      <c r="P83" s="9">
        <f t="shared" si="12"/>
        <v>352.75836064356162</v>
      </c>
      <c r="Q83" s="9">
        <f t="shared" si="13"/>
        <v>334.08887360456168</v>
      </c>
      <c r="R83" s="9">
        <f t="shared" si="14"/>
        <v>350.29578890316924</v>
      </c>
      <c r="S83" s="9">
        <f t="shared" si="15"/>
        <v>397.17514274899281</v>
      </c>
      <c r="T83" s="9">
        <f t="shared" si="16"/>
        <v>382.44957299732062</v>
      </c>
      <c r="U83" s="9">
        <f t="shared" si="17"/>
        <v>357.51564185126767</v>
      </c>
      <c r="V83" s="9">
        <f t="shared" si="18"/>
        <v>353.95218181646254</v>
      </c>
      <c r="W83" s="9">
        <f t="shared" si="19"/>
        <v>389.54653878213287</v>
      </c>
      <c r="X83" s="9">
        <f t="shared" si="20"/>
        <v>337.93848841541586</v>
      </c>
    </row>
    <row r="84" spans="1:24" x14ac:dyDescent="0.15">
      <c r="A84" t="s">
        <v>256</v>
      </c>
      <c r="B84">
        <f>VLOOKUP(A84,'Data entry'!A:B,2,FALSE)</f>
        <v>109</v>
      </c>
      <c r="C84" t="str">
        <f>VLOOKUP(A84,Main!A:F,5,FALSE)</f>
        <v>B</v>
      </c>
      <c r="D84">
        <v>4.7642333333333298</v>
      </c>
      <c r="E84">
        <v>4.9375666666666698</v>
      </c>
      <c r="F84">
        <v>6.1631166666666699</v>
      </c>
      <c r="G84">
        <v>7.8356750000000002</v>
      </c>
      <c r="H84">
        <v>8.5497416666666695</v>
      </c>
      <c r="I84">
        <v>9.1512166666666701</v>
      </c>
      <c r="J84">
        <v>9.5303666666666693</v>
      </c>
      <c r="K84">
        <v>10.321941666666699</v>
      </c>
      <c r="L84">
        <v>11.30885</v>
      </c>
      <c r="M84">
        <v>11.031075</v>
      </c>
      <c r="O84">
        <f t="shared" si="11"/>
        <v>109</v>
      </c>
      <c r="P84" s="9">
        <f t="shared" si="12"/>
        <v>105.17355377480121</v>
      </c>
      <c r="Q84" s="9">
        <f t="shared" si="13"/>
        <v>87.325097961799642</v>
      </c>
      <c r="R84" s="9">
        <f t="shared" si="14"/>
        <v>85.733483926613474</v>
      </c>
      <c r="S84" s="9">
        <f t="shared" si="15"/>
        <v>99.896418897646967</v>
      </c>
      <c r="T84" s="9">
        <f t="shared" si="16"/>
        <v>101.83584058950267</v>
      </c>
      <c r="U84" s="9">
        <f t="shared" si="17"/>
        <v>104.663613851863</v>
      </c>
      <c r="V84" s="9">
        <f t="shared" si="18"/>
        <v>100.64094530018144</v>
      </c>
      <c r="W84" s="9">
        <f t="shared" si="19"/>
        <v>99.487714636472347</v>
      </c>
      <c r="X84" s="9">
        <f t="shared" si="20"/>
        <v>111.74474382596438</v>
      </c>
    </row>
    <row r="85" spans="1:24" x14ac:dyDescent="0.15">
      <c r="A85" t="s">
        <v>188</v>
      </c>
      <c r="B85">
        <f>VLOOKUP(A85,'Data entry'!A:B,2,FALSE)</f>
        <v>3949</v>
      </c>
      <c r="C85" t="str">
        <f>VLOOKUP(A85,Main!A:F,5,FALSE)</f>
        <v>C</v>
      </c>
      <c r="D85">
        <v>8.4055039167442995</v>
      </c>
      <c r="E85">
        <v>8.4063366882615203</v>
      </c>
      <c r="F85">
        <v>9.7643482795011103</v>
      </c>
      <c r="G85">
        <v>9.8074760315024996</v>
      </c>
      <c r="H85">
        <v>9.6919978888288991</v>
      </c>
      <c r="I85">
        <v>9.3861024209197197</v>
      </c>
      <c r="J85">
        <v>9.6170760995074396</v>
      </c>
      <c r="K85">
        <v>9.4968473222196899</v>
      </c>
      <c r="L85">
        <v>8.9884840241413801</v>
      </c>
      <c r="M85">
        <v>10.160660243035901</v>
      </c>
      <c r="O85">
        <f t="shared" si="11"/>
        <v>3949</v>
      </c>
      <c r="P85" s="9">
        <f t="shared" si="12"/>
        <v>3948.6087933610729</v>
      </c>
      <c r="Q85" s="9">
        <f t="shared" si="13"/>
        <v>3399.7787288718932</v>
      </c>
      <c r="R85" s="9">
        <f t="shared" si="14"/>
        <v>3931.6345236933098</v>
      </c>
      <c r="S85" s="9">
        <f t="shared" si="15"/>
        <v>3996.0515151415443</v>
      </c>
      <c r="T85" s="9">
        <f t="shared" si="16"/>
        <v>4077.6989155457122</v>
      </c>
      <c r="U85" s="9">
        <f t="shared" si="17"/>
        <v>3854.1567183928573</v>
      </c>
      <c r="V85" s="9">
        <f t="shared" si="18"/>
        <v>3998.9937953512722</v>
      </c>
      <c r="W85" s="9">
        <f t="shared" si="19"/>
        <v>4172.3442990741714</v>
      </c>
      <c r="X85" s="9">
        <f t="shared" si="20"/>
        <v>3493.4268602931465</v>
      </c>
    </row>
    <row r="86" spans="1:24" x14ac:dyDescent="0.15">
      <c r="A86" t="s">
        <v>252</v>
      </c>
      <c r="B86">
        <f>VLOOKUP(A86,'Data entry'!A:B,2,FALSE)</f>
        <v>14779</v>
      </c>
      <c r="C86" t="str">
        <f>VLOOKUP(A86,Main!A:F,5,FALSE)</f>
        <v>F</v>
      </c>
      <c r="D86">
        <v>6.51397166666667</v>
      </c>
      <c r="E86">
        <v>6.8607849999999999</v>
      </c>
      <c r="F86">
        <v>8.4348408333333307</v>
      </c>
      <c r="G86">
        <v>8.5619916666666693</v>
      </c>
      <c r="H86">
        <v>8.5488608333333307</v>
      </c>
      <c r="I86">
        <v>8.6925183333333305</v>
      </c>
      <c r="J86">
        <v>9.4583491666666593</v>
      </c>
      <c r="K86">
        <v>9.2103090284208502</v>
      </c>
      <c r="L86">
        <v>8.5765667160737795</v>
      </c>
      <c r="M86">
        <v>10.114251277564</v>
      </c>
      <c r="O86">
        <f t="shared" si="11"/>
        <v>14779</v>
      </c>
      <c r="P86" s="9">
        <f t="shared" si="12"/>
        <v>14031.920146406967</v>
      </c>
      <c r="Q86" s="9">
        <f t="shared" si="13"/>
        <v>12021.037920988238</v>
      </c>
      <c r="R86" s="9">
        <f t="shared" si="14"/>
        <v>14559.522775658692</v>
      </c>
      <c r="S86" s="9">
        <f t="shared" si="15"/>
        <v>14801.70016901863</v>
      </c>
      <c r="T86" s="9">
        <f t="shared" si="16"/>
        <v>14534.753843583112</v>
      </c>
      <c r="U86" s="9">
        <f t="shared" si="17"/>
        <v>13582.362649613193</v>
      </c>
      <c r="V86" s="9">
        <f t="shared" si="18"/>
        <v>15177.008925848531</v>
      </c>
      <c r="W86" s="9">
        <f t="shared" si="19"/>
        <v>15871.054425067776</v>
      </c>
      <c r="X86" s="9">
        <f t="shared" si="20"/>
        <v>12532.126799936757</v>
      </c>
    </row>
    <row r="87" spans="1:24" x14ac:dyDescent="0.15">
      <c r="A87" t="s">
        <v>205</v>
      </c>
      <c r="B87">
        <f>VLOOKUP(A87,'Data entry'!A:B,2,FALSE)</f>
        <v>9150</v>
      </c>
      <c r="C87" t="str">
        <f>VLOOKUP(A87,Main!A:F,5,FALSE)</f>
        <v>F</v>
      </c>
      <c r="D87">
        <v>5.875</v>
      </c>
      <c r="E87">
        <v>6.3016666666666703</v>
      </c>
      <c r="F87">
        <v>8.0641666666666705</v>
      </c>
      <c r="G87">
        <v>8.4</v>
      </c>
      <c r="H87">
        <v>8.2716666666666701</v>
      </c>
      <c r="I87">
        <v>8.1325000000000003</v>
      </c>
      <c r="J87">
        <v>8.8000000000000007</v>
      </c>
      <c r="K87">
        <v>9.4158333333333299</v>
      </c>
      <c r="L87">
        <v>8.59</v>
      </c>
      <c r="M87">
        <v>9.6141666666666694</v>
      </c>
      <c r="O87">
        <f t="shared" si="11"/>
        <v>9150</v>
      </c>
      <c r="P87" s="9">
        <f t="shared" si="12"/>
        <v>8530.4813541391122</v>
      </c>
      <c r="Q87" s="9">
        <f t="shared" si="13"/>
        <v>7150.1808411697848</v>
      </c>
      <c r="R87" s="9">
        <f t="shared" si="14"/>
        <v>8784.1815476190513</v>
      </c>
      <c r="S87" s="9">
        <f t="shared" si="15"/>
        <v>9291.9605077573997</v>
      </c>
      <c r="T87" s="9">
        <f t="shared" si="16"/>
        <v>9306.5785428834952</v>
      </c>
      <c r="U87" s="9">
        <f t="shared" si="17"/>
        <v>8455.951704545454</v>
      </c>
      <c r="V87" s="9">
        <f t="shared" si="18"/>
        <v>8551.5532347995431</v>
      </c>
      <c r="W87" s="9">
        <f t="shared" si="19"/>
        <v>10029.67112922002</v>
      </c>
      <c r="X87" s="9">
        <f t="shared" si="20"/>
        <v>8175.2795354078162</v>
      </c>
    </row>
    <row r="88" spans="1:24" x14ac:dyDescent="0.15">
      <c r="A88" t="s">
        <v>127</v>
      </c>
      <c r="B88">
        <f>VLOOKUP(A88,'Data entry'!A:B,2,FALSE)</f>
        <v>3337</v>
      </c>
      <c r="C88" t="str">
        <f>VLOOKUP(A88,Main!A:F,5,FALSE)</f>
        <v>C</v>
      </c>
      <c r="D88">
        <v>1.9813499999999999</v>
      </c>
      <c r="E88">
        <v>2.8965749999999999</v>
      </c>
      <c r="F88">
        <v>3.7146416666666702</v>
      </c>
      <c r="G88">
        <v>3.90981666666667</v>
      </c>
      <c r="H88">
        <v>4.3505333333333303</v>
      </c>
      <c r="I88">
        <v>4.5853250000000001</v>
      </c>
      <c r="J88">
        <v>5.2173666666666696</v>
      </c>
      <c r="K88">
        <v>5.59570833333333</v>
      </c>
      <c r="L88">
        <v>5.8056999999999999</v>
      </c>
      <c r="M88">
        <v>8.2723999999999993</v>
      </c>
      <c r="O88">
        <f t="shared" si="11"/>
        <v>3337</v>
      </c>
      <c r="P88" s="9">
        <f t="shared" si="12"/>
        <v>2282.6147950596824</v>
      </c>
      <c r="Q88" s="9">
        <f t="shared" si="13"/>
        <v>2602.1004560780848</v>
      </c>
      <c r="R88" s="9">
        <f t="shared" si="14"/>
        <v>3170.4195614457631</v>
      </c>
      <c r="S88" s="9">
        <f t="shared" si="15"/>
        <v>2998.9560398725107</v>
      </c>
      <c r="T88" s="9">
        <f t="shared" si="16"/>
        <v>3166.1288421940262</v>
      </c>
      <c r="U88" s="9">
        <f t="shared" si="17"/>
        <v>2932.7495080532308</v>
      </c>
      <c r="V88" s="9">
        <f t="shared" si="18"/>
        <v>3111.3759920176958</v>
      </c>
      <c r="W88" s="9">
        <f t="shared" si="19"/>
        <v>3216.3009987311302</v>
      </c>
      <c r="X88" s="9">
        <f t="shared" si="20"/>
        <v>2341.9589115613367</v>
      </c>
    </row>
    <row r="89" spans="1:24" x14ac:dyDescent="0.15">
      <c r="A89" t="s">
        <v>133</v>
      </c>
      <c r="B89">
        <f>VLOOKUP(A89,'Data entry'!A:B,2,FALSE)</f>
        <v>212</v>
      </c>
      <c r="C89" t="str">
        <f>VLOOKUP(A89,Main!A:F,5,FALSE)</f>
        <v>C</v>
      </c>
      <c r="D89">
        <v>7.8568137499999997</v>
      </c>
      <c r="E89">
        <v>7.7322333333333297</v>
      </c>
      <c r="F89">
        <v>7.6548150000000001</v>
      </c>
      <c r="G89">
        <v>7.5999370833333302</v>
      </c>
      <c r="H89">
        <v>7.34793875</v>
      </c>
      <c r="I89">
        <v>7.51916458333333</v>
      </c>
      <c r="J89">
        <v>7.6966983333333303</v>
      </c>
      <c r="K89">
        <v>7.7216500000000003</v>
      </c>
      <c r="L89">
        <v>7.7343883333333299</v>
      </c>
      <c r="M89">
        <v>7.7482437500000003</v>
      </c>
      <c r="O89">
        <f t="shared" si="11"/>
        <v>212</v>
      </c>
      <c r="P89" s="9">
        <f t="shared" si="12"/>
        <v>215.41570762220499</v>
      </c>
      <c r="Q89" s="9">
        <f t="shared" si="13"/>
        <v>214.14409971588677</v>
      </c>
      <c r="R89" s="9">
        <f t="shared" si="14"/>
        <v>213.53081771674766</v>
      </c>
      <c r="S89" s="9">
        <f t="shared" si="15"/>
        <v>219.27056232833542</v>
      </c>
      <c r="T89" s="9">
        <f t="shared" si="16"/>
        <v>207.17235242501187</v>
      </c>
      <c r="U89" s="9">
        <f t="shared" si="17"/>
        <v>207.10996100275898</v>
      </c>
      <c r="V89" s="9">
        <f t="shared" si="18"/>
        <v>211.31494520817</v>
      </c>
      <c r="W89" s="9">
        <f t="shared" si="19"/>
        <v>211.65084159854928</v>
      </c>
      <c r="X89" s="9">
        <f t="shared" si="20"/>
        <v>211.62090140319424</v>
      </c>
    </row>
    <row r="90" spans="1:24" x14ac:dyDescent="0.15">
      <c r="A90" t="s">
        <v>97</v>
      </c>
      <c r="B90">
        <f>VLOOKUP(A90,'Data entry'!A:B,2,FALSE)</f>
        <v>4460</v>
      </c>
      <c r="C90" t="str">
        <f>VLOOKUP(A90,Main!A:F,5,FALSE)</f>
        <v>C</v>
      </c>
      <c r="D90">
        <v>5.70488016666667</v>
      </c>
      <c r="E90">
        <v>5.7481654166666702</v>
      </c>
      <c r="F90">
        <v>6.8583037500000001</v>
      </c>
      <c r="G90">
        <v>6.8059901666666702</v>
      </c>
      <c r="H90">
        <v>6.623831</v>
      </c>
      <c r="I90">
        <v>6.2790252500000001</v>
      </c>
      <c r="J90">
        <v>6.6225451666666704</v>
      </c>
      <c r="K90">
        <v>6.6140555000000001</v>
      </c>
      <c r="L90">
        <v>6.3600831666666702</v>
      </c>
      <c r="M90">
        <v>7.1597415</v>
      </c>
      <c r="O90">
        <f t="shared" si="11"/>
        <v>4460</v>
      </c>
      <c r="P90" s="9">
        <f t="shared" si="12"/>
        <v>4426.4149861727619</v>
      </c>
      <c r="Q90" s="9">
        <f t="shared" si="13"/>
        <v>3738.0697462303779</v>
      </c>
      <c r="R90" s="9">
        <f t="shared" si="14"/>
        <v>4494.2813574444117</v>
      </c>
      <c r="S90" s="9">
        <f t="shared" si="15"/>
        <v>4582.6525681789517</v>
      </c>
      <c r="T90" s="9">
        <f t="shared" si="16"/>
        <v>4704.9159835756354</v>
      </c>
      <c r="U90" s="9">
        <f t="shared" si="17"/>
        <v>4228.6540763746125</v>
      </c>
      <c r="V90" s="9">
        <f t="shared" si="18"/>
        <v>4465.7247649847131</v>
      </c>
      <c r="W90" s="9">
        <f t="shared" si="19"/>
        <v>4638.0977664888478</v>
      </c>
      <c r="X90" s="9">
        <f t="shared" si="20"/>
        <v>3961.870819405051</v>
      </c>
    </row>
    <row r="91" spans="1:24" x14ac:dyDescent="0.15">
      <c r="A91" t="s">
        <v>103</v>
      </c>
      <c r="B91">
        <f>VLOOKUP(A91,'Data entry'!A:B,2,FALSE)</f>
        <v>10008</v>
      </c>
      <c r="C91" t="str">
        <f>VLOOKUP(A91,Main!A:F,5,FALSE)</f>
        <v>F</v>
      </c>
      <c r="D91">
        <v>5.6163116861762203</v>
      </c>
      <c r="E91">
        <v>5.6124666666666698</v>
      </c>
      <c r="F91">
        <v>6.7279068312963002</v>
      </c>
      <c r="G91">
        <v>6.7317182572463796</v>
      </c>
      <c r="H91">
        <v>6.6028934656140397</v>
      </c>
      <c r="I91">
        <v>6.3146187866666699</v>
      </c>
      <c r="J91">
        <v>6.669446615</v>
      </c>
      <c r="K91">
        <v>6.54215220416667</v>
      </c>
      <c r="L91">
        <v>6.2871130825000003</v>
      </c>
      <c r="M91">
        <v>7.0761518624999997</v>
      </c>
      <c r="O91">
        <f t="shared" si="11"/>
        <v>10008</v>
      </c>
      <c r="P91" s="9">
        <f t="shared" si="12"/>
        <v>10014.856335642959</v>
      </c>
      <c r="Q91" s="9">
        <f t="shared" si="13"/>
        <v>8348.7431988081717</v>
      </c>
      <c r="R91" s="9">
        <f t="shared" si="14"/>
        <v>10002.333578820337</v>
      </c>
      <c r="S91" s="9">
        <f t="shared" si="15"/>
        <v>10203.259626915176</v>
      </c>
      <c r="T91" s="9">
        <f t="shared" si="16"/>
        <v>10464.884743857709</v>
      </c>
      <c r="U91" s="9">
        <f t="shared" si="17"/>
        <v>9475.5544897573236</v>
      </c>
      <c r="V91" s="9">
        <f t="shared" si="18"/>
        <v>10202.73140090024</v>
      </c>
      <c r="W91" s="9">
        <f t="shared" si="19"/>
        <v>10413.97830771402</v>
      </c>
      <c r="X91" s="9">
        <f t="shared" si="20"/>
        <v>8892.0403281777362</v>
      </c>
    </row>
    <row r="92" spans="1:24" x14ac:dyDescent="0.15">
      <c r="A92" t="s">
        <v>116</v>
      </c>
      <c r="B92">
        <f>VLOOKUP(A92,'Data entry'!A:B,2,FALSE)</f>
        <v>66</v>
      </c>
      <c r="C92" t="str">
        <f>VLOOKUP(A92,Main!A:F,5,FALSE)</f>
        <v>F</v>
      </c>
      <c r="D92">
        <v>5.6163116861762203</v>
      </c>
      <c r="E92">
        <v>5.6124666666666698</v>
      </c>
      <c r="F92">
        <v>6.7279068312963002</v>
      </c>
      <c r="G92">
        <v>6.7317182572463796</v>
      </c>
      <c r="H92">
        <v>6.6029</v>
      </c>
      <c r="I92">
        <v>6.3146000000000004</v>
      </c>
      <c r="J92">
        <v>6.6694000000000004</v>
      </c>
      <c r="K92">
        <v>6.54215220416667</v>
      </c>
      <c r="L92">
        <v>6.2871130825000003</v>
      </c>
      <c r="M92">
        <v>7.0761518624999997</v>
      </c>
      <c r="O92">
        <f t="shared" si="11"/>
        <v>66</v>
      </c>
      <c r="P92" s="9">
        <f t="shared" si="12"/>
        <v>66.045215642729346</v>
      </c>
      <c r="Q92" s="9">
        <f t="shared" si="13"/>
        <v>55.057658984945981</v>
      </c>
      <c r="R92" s="9">
        <f t="shared" si="14"/>
        <v>65.962631515002215</v>
      </c>
      <c r="S92" s="9">
        <f t="shared" si="15"/>
        <v>67.287616801444969</v>
      </c>
      <c r="T92" s="9">
        <f t="shared" si="16"/>
        <v>69.013302505305163</v>
      </c>
      <c r="U92" s="9">
        <f t="shared" si="17"/>
        <v>62.488919542987375</v>
      </c>
      <c r="V92" s="9">
        <f t="shared" si="18"/>
        <v>67.28372961418583</v>
      </c>
      <c r="W92" s="9">
        <f t="shared" si="19"/>
        <v>68.677314978929388</v>
      </c>
      <c r="X92" s="9">
        <f t="shared" si="20"/>
        <v>58.640553722994667</v>
      </c>
    </row>
    <row r="93" spans="1:24" x14ac:dyDescent="0.15">
      <c r="A93" t="s">
        <v>130</v>
      </c>
      <c r="B93">
        <f>VLOOKUP(A93,'Data entry'!A:B,2,FALSE)</f>
        <v>65</v>
      </c>
      <c r="C93" t="str">
        <f>VLOOKUP(A93,Main!A:F,5,FALSE)</f>
        <v>F</v>
      </c>
      <c r="D93">
        <v>5.6163116861762203</v>
      </c>
      <c r="E93">
        <v>5.6124666666666698</v>
      </c>
      <c r="F93">
        <v>6.7279068312963002</v>
      </c>
      <c r="G93">
        <v>6.7317182572463796</v>
      </c>
      <c r="H93">
        <v>6.6029</v>
      </c>
      <c r="I93">
        <v>6.3146000000000004</v>
      </c>
      <c r="J93">
        <v>6.6694000000000004</v>
      </c>
      <c r="K93">
        <v>6.54215220416667</v>
      </c>
      <c r="L93">
        <v>6.2871130825000003</v>
      </c>
      <c r="M93">
        <v>7.0761518624999997</v>
      </c>
      <c r="O93">
        <f t="shared" si="11"/>
        <v>65</v>
      </c>
      <c r="P93" s="9">
        <f t="shared" si="12"/>
        <v>65.044530557233443</v>
      </c>
      <c r="Q93" s="9">
        <f t="shared" si="13"/>
        <v>54.223452030628621</v>
      </c>
      <c r="R93" s="9">
        <f t="shared" si="14"/>
        <v>64.963197704168849</v>
      </c>
      <c r="S93" s="9">
        <f t="shared" si="15"/>
        <v>66.268107455968533</v>
      </c>
      <c r="T93" s="9">
        <f t="shared" si="16"/>
        <v>67.967646406739931</v>
      </c>
      <c r="U93" s="9">
        <f t="shared" si="17"/>
        <v>61.542117731729995</v>
      </c>
      <c r="V93" s="9">
        <f t="shared" si="18"/>
        <v>66.264279165486045</v>
      </c>
      <c r="W93" s="9">
        <f t="shared" si="19"/>
        <v>67.63674960046076</v>
      </c>
      <c r="X93" s="9">
        <f t="shared" si="20"/>
        <v>57.752060484767476</v>
      </c>
    </row>
    <row r="94" spans="1:24" x14ac:dyDescent="0.15">
      <c r="A94" t="s">
        <v>72</v>
      </c>
      <c r="B94">
        <f>VLOOKUP(A94,'Data entry'!A:B,2,FALSE)</f>
        <v>243</v>
      </c>
      <c r="C94" t="str">
        <f>VLOOKUP(A94,Main!A:F,5,FALSE)</f>
        <v>B</v>
      </c>
      <c r="D94">
        <v>6.91</v>
      </c>
      <c r="E94">
        <v>6.91</v>
      </c>
      <c r="F94">
        <v>6.91</v>
      </c>
      <c r="G94">
        <v>6.91</v>
      </c>
      <c r="H94">
        <v>6.91</v>
      </c>
      <c r="I94">
        <v>6.91</v>
      </c>
      <c r="J94">
        <v>6.91</v>
      </c>
      <c r="K94">
        <v>6.91</v>
      </c>
      <c r="L94">
        <v>6.91</v>
      </c>
      <c r="M94">
        <v>6.91</v>
      </c>
      <c r="O94">
        <f t="shared" si="11"/>
        <v>243</v>
      </c>
      <c r="P94" s="9">
        <f t="shared" si="12"/>
        <v>243</v>
      </c>
      <c r="Q94" s="9">
        <f t="shared" si="13"/>
        <v>243</v>
      </c>
      <c r="R94" s="9">
        <f t="shared" si="14"/>
        <v>243</v>
      </c>
      <c r="S94" s="9">
        <f t="shared" si="15"/>
        <v>243</v>
      </c>
      <c r="T94" s="9">
        <f t="shared" si="16"/>
        <v>243</v>
      </c>
      <c r="U94" s="9">
        <f t="shared" si="17"/>
        <v>243</v>
      </c>
      <c r="V94" s="9">
        <f t="shared" si="18"/>
        <v>243</v>
      </c>
      <c r="W94" s="9">
        <f t="shared" si="19"/>
        <v>243</v>
      </c>
      <c r="X94" s="9">
        <f t="shared" si="20"/>
        <v>243</v>
      </c>
    </row>
    <row r="95" spans="1:24" x14ac:dyDescent="0.15">
      <c r="A95" t="s">
        <v>263</v>
      </c>
      <c r="B95">
        <f>VLOOKUP(A95,'Data entry'!A:B,2,FALSE)</f>
        <v>223</v>
      </c>
      <c r="C95" t="str">
        <f>VLOOKUP(A95,Main!A:F,5,FALSE)</f>
        <v>D</v>
      </c>
      <c r="D95">
        <v>6.4426293976465896</v>
      </c>
      <c r="E95">
        <v>6.4090945782979301</v>
      </c>
      <c r="F95">
        <v>6.3774416666666696</v>
      </c>
      <c r="G95">
        <v>6.6689666666666696</v>
      </c>
      <c r="H95">
        <v>6.7795249999999996</v>
      </c>
      <c r="I95">
        <v>6.7707508982460602</v>
      </c>
      <c r="J95">
        <v>6.7543266828631996</v>
      </c>
      <c r="K95">
        <v>6.7510526871150498</v>
      </c>
      <c r="L95">
        <v>6.7585300491629399</v>
      </c>
      <c r="M95">
        <v>6.7541289609947501</v>
      </c>
      <c r="O95">
        <f t="shared" si="11"/>
        <v>223</v>
      </c>
      <c r="P95" s="9">
        <f t="shared" si="12"/>
        <v>224.16682077684942</v>
      </c>
      <c r="Q95" s="9">
        <f t="shared" si="13"/>
        <v>224.10680734731994</v>
      </c>
      <c r="R95" s="9">
        <f t="shared" si="14"/>
        <v>213.25185186110792</v>
      </c>
      <c r="S95" s="9">
        <f t="shared" si="15"/>
        <v>219.36338706128635</v>
      </c>
      <c r="T95" s="9">
        <f t="shared" si="16"/>
        <v>223.28898193428375</v>
      </c>
      <c r="U95" s="9">
        <f t="shared" si="17"/>
        <v>223.54225982875101</v>
      </c>
      <c r="V95" s="9">
        <f t="shared" si="18"/>
        <v>223.10814625298818</v>
      </c>
      <c r="W95" s="9">
        <f t="shared" si="19"/>
        <v>222.75328189346646</v>
      </c>
      <c r="X95" s="9">
        <f t="shared" si="20"/>
        <v>223.14531002697373</v>
      </c>
    </row>
    <row r="96" spans="1:24" x14ac:dyDescent="0.15">
      <c r="A96" t="s">
        <v>91</v>
      </c>
      <c r="B96">
        <f>VLOOKUP(A96,'Data entry'!A:B,2,FALSE)</f>
        <v>282232</v>
      </c>
      <c r="C96" t="str">
        <f>VLOOKUP(A96,Main!A:F,5,FALSE)</f>
        <v>D</v>
      </c>
      <c r="D96">
        <v>6.19575834608231</v>
      </c>
      <c r="E96">
        <v>6.1434340944886703</v>
      </c>
      <c r="F96">
        <v>6.22748867298455</v>
      </c>
      <c r="G96">
        <v>6.6444778294468003</v>
      </c>
      <c r="H96">
        <v>6.7587550863359702</v>
      </c>
      <c r="I96">
        <v>6.6159571773543897</v>
      </c>
      <c r="J96">
        <v>6.9083850099290096</v>
      </c>
      <c r="K96">
        <v>6.9007672694492497</v>
      </c>
      <c r="L96">
        <v>6.4489751802431599</v>
      </c>
      <c r="M96">
        <v>6.7371581123711897</v>
      </c>
      <c r="O96">
        <f t="shared" si="11"/>
        <v>282232</v>
      </c>
      <c r="P96" s="9">
        <f t="shared" si="12"/>
        <v>284635.79858376354</v>
      </c>
      <c r="Q96" s="9">
        <f t="shared" si="13"/>
        <v>278422.61662834306</v>
      </c>
      <c r="R96" s="9">
        <f t="shared" si="14"/>
        <v>264519.89580949623</v>
      </c>
      <c r="S96" s="9">
        <f t="shared" si="15"/>
        <v>277460.01191131352</v>
      </c>
      <c r="T96" s="9">
        <f t="shared" si="16"/>
        <v>288323.65663672047</v>
      </c>
      <c r="U96" s="9">
        <f t="shared" si="17"/>
        <v>270285.28713952954</v>
      </c>
      <c r="V96" s="9">
        <f t="shared" si="18"/>
        <v>282543.55522960494</v>
      </c>
      <c r="W96" s="9">
        <f t="shared" si="19"/>
        <v>302004.16245326056</v>
      </c>
      <c r="X96" s="9">
        <f t="shared" si="20"/>
        <v>270159.48456489295</v>
      </c>
    </row>
    <row r="97" spans="1:24" x14ac:dyDescent="0.15">
      <c r="A97" t="s">
        <v>76</v>
      </c>
      <c r="B97">
        <f>VLOOKUP(A97,'Data entry'!A:B,2,FALSE)</f>
        <v>59754</v>
      </c>
      <c r="C97" t="str">
        <f>VLOOKUP(A97,Main!A:F,5,FALSE)</f>
        <v>D</v>
      </c>
      <c r="D97">
        <v>2.1560891512631102</v>
      </c>
      <c r="E97">
        <v>2.3529519627666899</v>
      </c>
      <c r="F97">
        <v>3.3269043827687899</v>
      </c>
      <c r="G97">
        <v>3.49131342157271</v>
      </c>
      <c r="H97">
        <v>3.1913894463004802</v>
      </c>
      <c r="I97">
        <v>3.65382536145755</v>
      </c>
      <c r="J97">
        <v>3.9444710972507</v>
      </c>
      <c r="K97">
        <v>5.1551787875128099</v>
      </c>
      <c r="L97">
        <v>5.3944007896250303</v>
      </c>
      <c r="M97">
        <v>5.1639702910211103</v>
      </c>
      <c r="O97">
        <f t="shared" si="11"/>
        <v>59754</v>
      </c>
      <c r="P97" s="9">
        <f t="shared" si="12"/>
        <v>54754.603231715315</v>
      </c>
      <c r="Q97" s="9">
        <f t="shared" si="13"/>
        <v>42260.995630463229</v>
      </c>
      <c r="R97" s="9">
        <f t="shared" si="14"/>
        <v>56940.131258228874</v>
      </c>
      <c r="S97" s="9">
        <f t="shared" si="15"/>
        <v>65369.628402604365</v>
      </c>
      <c r="T97" s="9">
        <f t="shared" si="16"/>
        <v>52191.406569625244</v>
      </c>
      <c r="U97" s="9">
        <f t="shared" si="17"/>
        <v>55351.066154524779</v>
      </c>
      <c r="V97" s="9">
        <f t="shared" si="18"/>
        <v>45720.611381324015</v>
      </c>
      <c r="W97" s="9">
        <f t="shared" si="19"/>
        <v>57104.128017609306</v>
      </c>
      <c r="X97" s="9">
        <f t="shared" si="20"/>
        <v>62420.387147408619</v>
      </c>
    </row>
    <row r="98" spans="1:24" x14ac:dyDescent="0.15">
      <c r="A98" t="s">
        <v>166</v>
      </c>
      <c r="B98">
        <f>VLOOKUP(A98,'Data entry'!A:B,2,FALSE)</f>
        <v>365</v>
      </c>
      <c r="C98" t="str">
        <f>VLOOKUP(A98,Main!A:F,5,FALSE)</f>
        <v>C</v>
      </c>
      <c r="D98">
        <v>1.2716918211177399</v>
      </c>
      <c r="E98">
        <v>1.27240206718888</v>
      </c>
      <c r="F98">
        <v>1.38120985962103</v>
      </c>
      <c r="G98">
        <v>1.39036867889833</v>
      </c>
      <c r="H98">
        <v>1.3938200108234999</v>
      </c>
      <c r="I98">
        <v>1.36496666666667</v>
      </c>
      <c r="J98">
        <v>1.3982628973692799</v>
      </c>
      <c r="K98">
        <v>1.3886666834646499</v>
      </c>
      <c r="L98">
        <v>4.5144250000000001</v>
      </c>
      <c r="M98">
        <v>4.8131750000000002</v>
      </c>
      <c r="O98">
        <f t="shared" si="11"/>
        <v>365</v>
      </c>
      <c r="P98" s="9">
        <f t="shared" si="12"/>
        <v>364.79625951367802</v>
      </c>
      <c r="Q98" s="9">
        <f t="shared" si="13"/>
        <v>336.24633598500986</v>
      </c>
      <c r="R98" s="9">
        <f t="shared" si="14"/>
        <v>362.59562403343023</v>
      </c>
      <c r="S98" s="9">
        <f t="shared" si="15"/>
        <v>364.09619883277276</v>
      </c>
      <c r="T98" s="9">
        <f t="shared" si="16"/>
        <v>372.71555150351139</v>
      </c>
      <c r="U98" s="9">
        <f t="shared" si="17"/>
        <v>356.3084125815555</v>
      </c>
      <c r="V98" s="9">
        <f t="shared" si="18"/>
        <v>367.52228854979876</v>
      </c>
      <c r="W98" s="9">
        <f t="shared" si="19"/>
        <v>112.27638945482475</v>
      </c>
      <c r="X98" s="9">
        <f t="shared" si="20"/>
        <v>342.34473606299377</v>
      </c>
    </row>
    <row r="99" spans="1:24" x14ac:dyDescent="0.15">
      <c r="A99" t="s">
        <v>220</v>
      </c>
      <c r="B99">
        <f>VLOOKUP(A99,'Data entry'!A:B,2,FALSE)</f>
        <v>9067</v>
      </c>
      <c r="C99" t="str">
        <f>VLOOKUP(A99,Main!A:F,5,FALSE)</f>
        <v>B</v>
      </c>
      <c r="D99">
        <v>3.32791666666667</v>
      </c>
      <c r="E99">
        <v>3.3491749999999998</v>
      </c>
      <c r="F99">
        <v>4.00566666666667</v>
      </c>
      <c r="G99">
        <v>4.0591833333333298</v>
      </c>
      <c r="H99">
        <v>4.0524916666666702</v>
      </c>
      <c r="I99">
        <v>3.9416166666666701</v>
      </c>
      <c r="J99">
        <v>4.2379249999999997</v>
      </c>
      <c r="K99">
        <v>4.2439916666666697</v>
      </c>
      <c r="L99">
        <v>4.16041666666667</v>
      </c>
      <c r="M99">
        <v>4.6884750000000004</v>
      </c>
      <c r="O99">
        <f t="shared" si="11"/>
        <v>9067</v>
      </c>
      <c r="P99" s="9">
        <f t="shared" si="12"/>
        <v>9009.4487199584073</v>
      </c>
      <c r="Q99" s="9">
        <f t="shared" si="13"/>
        <v>7581.0026774569296</v>
      </c>
      <c r="R99" s="9">
        <f t="shared" si="14"/>
        <v>8947.4597928154835</v>
      </c>
      <c r="S99" s="9">
        <f t="shared" si="15"/>
        <v>9081.9718609332795</v>
      </c>
      <c r="T99" s="9">
        <f t="shared" si="16"/>
        <v>9322.0485524129253</v>
      </c>
      <c r="U99" s="9">
        <f t="shared" si="17"/>
        <v>8433.0511551447235</v>
      </c>
      <c r="V99" s="9">
        <f t="shared" si="18"/>
        <v>9054.0389786344931</v>
      </c>
      <c r="W99" s="9">
        <f t="shared" si="19"/>
        <v>9249.1390946419615</v>
      </c>
      <c r="X99" s="9">
        <f t="shared" si="20"/>
        <v>8045.7926973411813</v>
      </c>
    </row>
    <row r="100" spans="1:24" x14ac:dyDescent="0.15">
      <c r="A100" t="s">
        <v>215</v>
      </c>
      <c r="B100">
        <f>VLOOKUP(A100,'Data entry'!A:B,2,FALSE)</f>
        <v>29210</v>
      </c>
      <c r="C100" t="str">
        <f>VLOOKUP(A100,Main!A:F,5,FALSE)</f>
        <v>C</v>
      </c>
      <c r="D100">
        <v>3.16061666666667</v>
      </c>
      <c r="E100">
        <v>3.1545416666666699</v>
      </c>
      <c r="F100">
        <v>3.7694999999999999</v>
      </c>
      <c r="G100">
        <v>3.9427833333333302</v>
      </c>
      <c r="H100">
        <v>3.7793333333333301</v>
      </c>
      <c r="I100">
        <v>3.6117166666666698</v>
      </c>
      <c r="J100">
        <v>3.839375</v>
      </c>
      <c r="K100">
        <v>3.89974166666667</v>
      </c>
      <c r="L100">
        <v>3.8619166666666702</v>
      </c>
      <c r="M100">
        <v>4.4577583333333299</v>
      </c>
      <c r="O100">
        <f t="shared" si="11"/>
        <v>29210</v>
      </c>
      <c r="P100" s="9">
        <f t="shared" si="12"/>
        <v>29266.252466681635</v>
      </c>
      <c r="Q100" s="9">
        <f t="shared" si="13"/>
        <v>24444.664301189398</v>
      </c>
      <c r="R100" s="9">
        <f t="shared" si="14"/>
        <v>27926.235273727973</v>
      </c>
      <c r="S100" s="9">
        <f t="shared" si="15"/>
        <v>30473.284838595871</v>
      </c>
      <c r="T100" s="9">
        <f t="shared" si="16"/>
        <v>30565.61099754036</v>
      </c>
      <c r="U100" s="9">
        <f t="shared" si="17"/>
        <v>27477.97332465139</v>
      </c>
      <c r="V100" s="9">
        <f t="shared" si="18"/>
        <v>28757.839194476535</v>
      </c>
      <c r="W100" s="9">
        <f t="shared" si="19"/>
        <v>29496.09323953995</v>
      </c>
      <c r="X100" s="9">
        <f t="shared" si="20"/>
        <v>25305.675498335342</v>
      </c>
    </row>
    <row r="101" spans="1:24" x14ac:dyDescent="0.15">
      <c r="A101" t="s">
        <v>172</v>
      </c>
      <c r="B101">
        <f>VLOOKUP(A101,'Data entry'!A:B,2,FALSE)</f>
        <v>14790</v>
      </c>
      <c r="C101" t="str">
        <f>VLOOKUP(A101,Main!A:F,5,FALSE)</f>
        <v>B</v>
      </c>
      <c r="D101">
        <v>3.1509085500972498</v>
      </c>
      <c r="E101">
        <v>3.2728597464304698</v>
      </c>
      <c r="F101">
        <v>3.9055002630276801</v>
      </c>
      <c r="G101">
        <v>4.14830066287879</v>
      </c>
      <c r="H101">
        <v>4.3004408776112397</v>
      </c>
      <c r="I101">
        <v>4.0351301370680597</v>
      </c>
      <c r="J101">
        <v>4.1424697356973104</v>
      </c>
      <c r="K101">
        <v>4.2034819485188404</v>
      </c>
      <c r="L101">
        <v>4.1432975981772104</v>
      </c>
      <c r="M101">
        <v>4.4010763454007202</v>
      </c>
      <c r="O101">
        <f t="shared" si="11"/>
        <v>14790</v>
      </c>
      <c r="P101" s="9">
        <f t="shared" si="12"/>
        <v>14238.904525855263</v>
      </c>
      <c r="Q101" s="9">
        <f t="shared" si="13"/>
        <v>12394.21134033696</v>
      </c>
      <c r="R101" s="9">
        <f t="shared" si="14"/>
        <v>13924.340009167545</v>
      </c>
      <c r="S101" s="9">
        <f t="shared" si="15"/>
        <v>14266.762071626752</v>
      </c>
      <c r="T101" s="9">
        <f t="shared" si="16"/>
        <v>15762.445923512341</v>
      </c>
      <c r="U101" s="9">
        <f t="shared" si="17"/>
        <v>14406.761795494594</v>
      </c>
      <c r="V101" s="9">
        <f t="shared" si="18"/>
        <v>14575.327821391407</v>
      </c>
      <c r="W101" s="9">
        <f t="shared" si="19"/>
        <v>15004.835290118748</v>
      </c>
      <c r="X101" s="9">
        <f t="shared" si="20"/>
        <v>13923.72380476427</v>
      </c>
    </row>
    <row r="102" spans="1:24" x14ac:dyDescent="0.15">
      <c r="A102" t="s">
        <v>213</v>
      </c>
      <c r="B102">
        <f>VLOOKUP(A102,'Data entry'!A:B,2,FALSE)</f>
        <v>3272</v>
      </c>
      <c r="C102" t="str">
        <f>VLOOKUP(A102,Main!A:F,5,FALSE)</f>
        <v>C</v>
      </c>
      <c r="D102">
        <v>2.7018990259740301</v>
      </c>
      <c r="E102">
        <v>2.8390441378066398</v>
      </c>
      <c r="F102">
        <v>3.1844392415223699</v>
      </c>
      <c r="G102">
        <v>3.3750615872066501</v>
      </c>
      <c r="H102">
        <v>3.2604884908320999</v>
      </c>
      <c r="I102">
        <v>3.2866026980329601</v>
      </c>
      <c r="J102">
        <v>3.3372655465368002</v>
      </c>
      <c r="K102">
        <v>3.4949411976912002</v>
      </c>
      <c r="L102">
        <v>3.8805541313758698</v>
      </c>
      <c r="M102">
        <v>3.83518137473542</v>
      </c>
      <c r="O102">
        <f t="shared" si="11"/>
        <v>3272</v>
      </c>
      <c r="P102" s="9">
        <f t="shared" si="12"/>
        <v>3113.9401798159497</v>
      </c>
      <c r="Q102" s="9">
        <f t="shared" si="13"/>
        <v>2917.1077588098078</v>
      </c>
      <c r="R102" s="9">
        <f t="shared" si="14"/>
        <v>3087.1985381709201</v>
      </c>
      <c r="S102" s="9">
        <f t="shared" si="15"/>
        <v>3386.9776091501722</v>
      </c>
      <c r="T102" s="9">
        <f t="shared" si="16"/>
        <v>3246.0018207821854</v>
      </c>
      <c r="U102" s="9">
        <f t="shared" si="17"/>
        <v>3222.3279442426783</v>
      </c>
      <c r="V102" s="9">
        <f t="shared" si="18"/>
        <v>3124.3824289467257</v>
      </c>
      <c r="W102" s="9">
        <f t="shared" si="19"/>
        <v>2946.8594462799342</v>
      </c>
      <c r="X102" s="9">
        <f t="shared" si="20"/>
        <v>3310.7099449078319</v>
      </c>
    </row>
    <row r="103" spans="1:24" x14ac:dyDescent="0.15">
      <c r="A103" t="s">
        <v>232</v>
      </c>
      <c r="B103">
        <f>VLOOKUP(A103,'Data entry'!A:B,2,FALSE)</f>
        <v>26890</v>
      </c>
      <c r="C103" t="str">
        <f>VLOOKUP(A103,Main!A:F,5,FALSE)</f>
        <v>C</v>
      </c>
      <c r="D103">
        <v>3.75</v>
      </c>
      <c r="E103">
        <v>3.75</v>
      </c>
      <c r="F103">
        <v>3.75</v>
      </c>
      <c r="G103">
        <v>3.75</v>
      </c>
      <c r="H103">
        <v>3.75</v>
      </c>
      <c r="I103">
        <v>3.75</v>
      </c>
      <c r="J103">
        <v>3.75</v>
      </c>
      <c r="K103">
        <v>3.75</v>
      </c>
      <c r="L103">
        <v>3.75</v>
      </c>
      <c r="M103">
        <v>3.75</v>
      </c>
      <c r="O103">
        <f t="shared" si="11"/>
        <v>26890</v>
      </c>
      <c r="P103" s="9">
        <f t="shared" si="12"/>
        <v>26890</v>
      </c>
      <c r="Q103" s="9">
        <f t="shared" si="13"/>
        <v>26890</v>
      </c>
      <c r="R103" s="9">
        <f t="shared" si="14"/>
        <v>26890</v>
      </c>
      <c r="S103" s="9">
        <f t="shared" si="15"/>
        <v>26890</v>
      </c>
      <c r="T103" s="9">
        <f t="shared" si="16"/>
        <v>26890</v>
      </c>
      <c r="U103" s="9">
        <f t="shared" si="17"/>
        <v>26890</v>
      </c>
      <c r="V103" s="9">
        <f t="shared" si="18"/>
        <v>26890</v>
      </c>
      <c r="W103" s="9">
        <f t="shared" si="19"/>
        <v>26890</v>
      </c>
      <c r="X103" s="9">
        <f t="shared" si="20"/>
        <v>26890</v>
      </c>
    </row>
    <row r="104" spans="1:24" x14ac:dyDescent="0.15">
      <c r="A104" t="s">
        <v>271</v>
      </c>
      <c r="B104">
        <f>VLOOKUP(A104,'Data entry'!A:B,2,FALSE)</f>
        <v>5264</v>
      </c>
      <c r="C104" t="str">
        <f>VLOOKUP(A104,Main!A:F,5,FALSE)</f>
        <v>D</v>
      </c>
      <c r="D104">
        <v>3.6724999999999999</v>
      </c>
      <c r="E104">
        <v>3.6724999999999999</v>
      </c>
      <c r="F104">
        <v>3.6724999999999999</v>
      </c>
      <c r="G104">
        <v>3.6724999999999999</v>
      </c>
      <c r="H104">
        <v>3.6724999999999999</v>
      </c>
      <c r="I104">
        <v>3.6724999999999999</v>
      </c>
      <c r="J104">
        <v>3.6724999999999999</v>
      </c>
      <c r="K104">
        <v>3.6724999999999999</v>
      </c>
      <c r="L104">
        <v>3.6724999999999999</v>
      </c>
      <c r="M104">
        <v>3.6724999999999999</v>
      </c>
      <c r="O104">
        <f t="shared" si="11"/>
        <v>5264</v>
      </c>
      <c r="P104" s="9">
        <f t="shared" si="12"/>
        <v>5264</v>
      </c>
      <c r="Q104" s="9">
        <f t="shared" si="13"/>
        <v>5264</v>
      </c>
      <c r="R104" s="9">
        <f t="shared" si="14"/>
        <v>5264</v>
      </c>
      <c r="S104" s="9">
        <f t="shared" si="15"/>
        <v>5264</v>
      </c>
      <c r="T104" s="9">
        <f t="shared" si="16"/>
        <v>5264</v>
      </c>
      <c r="U104" s="9">
        <f t="shared" si="17"/>
        <v>5264</v>
      </c>
      <c r="V104" s="9">
        <f t="shared" si="18"/>
        <v>5264</v>
      </c>
      <c r="W104" s="9">
        <f t="shared" si="19"/>
        <v>5264</v>
      </c>
      <c r="X104" s="9">
        <f t="shared" si="20"/>
        <v>5264</v>
      </c>
    </row>
    <row r="105" spans="1:24" x14ac:dyDescent="0.15">
      <c r="A105" t="s">
        <v>217</v>
      </c>
      <c r="B105">
        <f>VLOOKUP(A105,'Data entry'!A:B,2,FALSE)</f>
        <v>2639</v>
      </c>
      <c r="C105" t="str">
        <f>VLOOKUP(A105,Main!A:F,5,FALSE)</f>
        <v>D</v>
      </c>
      <c r="D105">
        <v>3.64</v>
      </c>
      <c r="E105">
        <v>3.64</v>
      </c>
      <c r="F105">
        <v>3.64</v>
      </c>
      <c r="G105">
        <v>3.64</v>
      </c>
      <c r="H105">
        <v>3.64</v>
      </c>
      <c r="I105">
        <v>3.64</v>
      </c>
      <c r="J105">
        <v>3.64</v>
      </c>
      <c r="K105">
        <v>3.64</v>
      </c>
      <c r="L105">
        <v>3.64</v>
      </c>
      <c r="M105">
        <v>3.64</v>
      </c>
      <c r="O105">
        <f t="shared" si="11"/>
        <v>2639</v>
      </c>
      <c r="P105" s="9">
        <f t="shared" si="12"/>
        <v>2639</v>
      </c>
      <c r="Q105" s="9">
        <f t="shared" si="13"/>
        <v>2639</v>
      </c>
      <c r="R105" s="9">
        <f t="shared" si="14"/>
        <v>2639</v>
      </c>
      <c r="S105" s="9">
        <f t="shared" si="15"/>
        <v>2639</v>
      </c>
      <c r="T105" s="9">
        <f t="shared" si="16"/>
        <v>2639</v>
      </c>
      <c r="U105" s="9">
        <f t="shared" si="17"/>
        <v>2639</v>
      </c>
      <c r="V105" s="9">
        <f t="shared" si="18"/>
        <v>2639</v>
      </c>
      <c r="W105" s="9">
        <f t="shared" si="19"/>
        <v>2639</v>
      </c>
      <c r="X105" s="9">
        <f t="shared" si="20"/>
        <v>2639</v>
      </c>
    </row>
    <row r="106" spans="1:24" x14ac:dyDescent="0.15">
      <c r="A106" t="s">
        <v>148</v>
      </c>
      <c r="B106">
        <f>VLOOKUP(A106,'Data entry'!A:B,2,FALSE)</f>
        <v>6628</v>
      </c>
      <c r="C106" t="str">
        <f>VLOOKUP(A106,Main!A:F,5,FALSE)</f>
        <v>F</v>
      </c>
      <c r="D106">
        <v>3.61075833333333</v>
      </c>
      <c r="E106">
        <v>3.577925</v>
      </c>
      <c r="F106">
        <v>3.88683333333333</v>
      </c>
      <c r="G106">
        <v>3.8405666666666698</v>
      </c>
      <c r="H106">
        <v>3.5995555481283401</v>
      </c>
      <c r="I106">
        <v>3.59055812689938</v>
      </c>
      <c r="J106">
        <v>3.5645273466109302</v>
      </c>
      <c r="K106">
        <v>3.4424058519879202</v>
      </c>
      <c r="L106">
        <v>3.23019832251082</v>
      </c>
      <c r="M106">
        <v>3.3596144015818901</v>
      </c>
      <c r="O106">
        <f t="shared" si="11"/>
        <v>6628</v>
      </c>
      <c r="P106" s="9">
        <f t="shared" si="12"/>
        <v>6688.8227767025046</v>
      </c>
      <c r="Q106" s="9">
        <f t="shared" si="13"/>
        <v>6101.2358560953699</v>
      </c>
      <c r="R106" s="9">
        <f t="shared" si="14"/>
        <v>6707.8464115538391</v>
      </c>
      <c r="S106" s="9">
        <f t="shared" si="15"/>
        <v>7071.7830371870941</v>
      </c>
      <c r="T106" s="9">
        <f t="shared" si="16"/>
        <v>6644.6088128357478</v>
      </c>
      <c r="U106" s="9">
        <f t="shared" si="17"/>
        <v>6676.4024935075568</v>
      </c>
      <c r="V106" s="9">
        <f t="shared" si="18"/>
        <v>6863.1324338743752</v>
      </c>
      <c r="W106" s="9">
        <f t="shared" si="19"/>
        <v>7063.4257432345339</v>
      </c>
      <c r="X106" s="9">
        <f t="shared" si="20"/>
        <v>6372.6820767052413</v>
      </c>
    </row>
    <row r="107" spans="1:24" x14ac:dyDescent="0.15">
      <c r="A107" t="s">
        <v>264</v>
      </c>
      <c r="B107">
        <f>VLOOKUP(A107,'Data entry'!A:B,2,FALSE)</f>
        <v>3091</v>
      </c>
      <c r="C107" t="str">
        <f>VLOOKUP(A107,Main!A:F,5,FALSE)</f>
        <v>B</v>
      </c>
      <c r="D107">
        <v>1.62465833333333</v>
      </c>
      <c r="E107">
        <v>1.697675</v>
      </c>
      <c r="F107">
        <v>1.961625</v>
      </c>
      <c r="G107">
        <v>2.1480333333333301</v>
      </c>
      <c r="H107">
        <v>2.4194249999999999</v>
      </c>
      <c r="I107">
        <v>2.64686666666667</v>
      </c>
      <c r="J107">
        <v>2.9344333333333301</v>
      </c>
      <c r="K107">
        <v>2.81235833333333</v>
      </c>
      <c r="L107">
        <v>2.7944666666666702</v>
      </c>
      <c r="M107">
        <v>3.1036000000000001</v>
      </c>
      <c r="O107">
        <f t="shared" si="11"/>
        <v>3091</v>
      </c>
      <c r="P107" s="9">
        <f t="shared" si="12"/>
        <v>2958.0567000947312</v>
      </c>
      <c r="Q107" s="9">
        <f t="shared" si="13"/>
        <v>2675.0849040973681</v>
      </c>
      <c r="R107" s="9">
        <f t="shared" si="14"/>
        <v>2822.7601410592679</v>
      </c>
      <c r="S107" s="9">
        <f t="shared" si="15"/>
        <v>2744.276443094257</v>
      </c>
      <c r="T107" s="9">
        <f t="shared" si="16"/>
        <v>2825.394557716038</v>
      </c>
      <c r="U107" s="9">
        <f t="shared" si="17"/>
        <v>2788.0902161689432</v>
      </c>
      <c r="V107" s="9">
        <f t="shared" si="18"/>
        <v>3225.1698959651308</v>
      </c>
      <c r="W107" s="9">
        <f t="shared" si="19"/>
        <v>3110.7902312903998</v>
      </c>
      <c r="X107" s="9">
        <f t="shared" si="20"/>
        <v>2783.1216866434711</v>
      </c>
    </row>
    <row r="108" spans="1:24" x14ac:dyDescent="0.15">
      <c r="A108" t="s">
        <v>125</v>
      </c>
      <c r="B108">
        <f>VLOOKUP(A108,'Data entry'!A:B,2,FALSE)</f>
        <v>530</v>
      </c>
      <c r="C108" t="str">
        <f>VLOOKUP(A108,Main!A:F,5,FALSE)</f>
        <v>B</v>
      </c>
      <c r="D108">
        <v>1.6633500000000001</v>
      </c>
      <c r="E108">
        <v>1.76566666666667</v>
      </c>
      <c r="F108">
        <v>2.2693416666666701</v>
      </c>
      <c r="G108">
        <v>2.3667250000000002</v>
      </c>
      <c r="H108">
        <v>2.5095416666666699</v>
      </c>
      <c r="I108">
        <v>2.53411083333333</v>
      </c>
      <c r="J108">
        <v>2.8181449999999999</v>
      </c>
      <c r="K108">
        <v>3.1090166666666699</v>
      </c>
      <c r="L108">
        <v>3.2215583333333302</v>
      </c>
      <c r="M108">
        <v>2.9161999999999999</v>
      </c>
      <c r="O108">
        <f t="shared" si="11"/>
        <v>530</v>
      </c>
      <c r="P108" s="9">
        <f t="shared" si="12"/>
        <v>499.28761563148862</v>
      </c>
      <c r="Q108" s="9">
        <f t="shared" si="13"/>
        <v>412.36775716892947</v>
      </c>
      <c r="R108" s="9">
        <f t="shared" si="14"/>
        <v>508.19215723556181</v>
      </c>
      <c r="S108" s="9">
        <f t="shared" si="15"/>
        <v>499.83798502382513</v>
      </c>
      <c r="T108" s="9">
        <f t="shared" si="16"/>
        <v>524.86144877246693</v>
      </c>
      <c r="U108" s="9">
        <f t="shared" si="17"/>
        <v>476.58255400863504</v>
      </c>
      <c r="V108" s="9">
        <f t="shared" si="18"/>
        <v>480.41455229681361</v>
      </c>
      <c r="W108" s="9">
        <f t="shared" si="19"/>
        <v>511.48502148287554</v>
      </c>
      <c r="X108" s="9">
        <f t="shared" si="20"/>
        <v>585.49685092471884</v>
      </c>
    </row>
    <row r="109" spans="1:24" x14ac:dyDescent="0.15">
      <c r="A109" t="s">
        <v>131</v>
      </c>
      <c r="B109">
        <f>VLOOKUP(A109,'Data entry'!A:B,2,FALSE)</f>
        <v>231</v>
      </c>
      <c r="C109" t="str">
        <f>VLOOKUP(A109,Main!A:F,5,FALSE)</f>
        <v>D</v>
      </c>
      <c r="D109">
        <v>2.7</v>
      </c>
      <c r="E109">
        <v>2.7</v>
      </c>
      <c r="F109">
        <v>2.7</v>
      </c>
      <c r="G109">
        <v>2.7</v>
      </c>
      <c r="H109">
        <v>2.7</v>
      </c>
      <c r="I109">
        <v>2.7</v>
      </c>
      <c r="J109">
        <v>2.7</v>
      </c>
      <c r="K109">
        <v>2.7</v>
      </c>
      <c r="L109">
        <v>2.7</v>
      </c>
      <c r="M109">
        <v>2.7</v>
      </c>
      <c r="O109">
        <f t="shared" si="11"/>
        <v>231</v>
      </c>
      <c r="P109" s="9">
        <f t="shared" si="12"/>
        <v>231</v>
      </c>
      <c r="Q109" s="9">
        <f t="shared" si="13"/>
        <v>231</v>
      </c>
      <c r="R109" s="9">
        <f t="shared" si="14"/>
        <v>231</v>
      </c>
      <c r="S109" s="9">
        <f t="shared" si="15"/>
        <v>231</v>
      </c>
      <c r="T109" s="9">
        <f t="shared" si="16"/>
        <v>231</v>
      </c>
      <c r="U109" s="9">
        <f t="shared" si="17"/>
        <v>231</v>
      </c>
      <c r="V109" s="9">
        <f t="shared" si="18"/>
        <v>231</v>
      </c>
      <c r="W109" s="9">
        <f t="shared" si="19"/>
        <v>231</v>
      </c>
      <c r="X109" s="9">
        <f t="shared" si="20"/>
        <v>231</v>
      </c>
    </row>
    <row r="110" spans="1:24" x14ac:dyDescent="0.15">
      <c r="A110" t="s">
        <v>225</v>
      </c>
      <c r="B110">
        <f>VLOOKUP(A110,'Data entry'!A:B,2,FALSE)</f>
        <v>105</v>
      </c>
      <c r="C110" t="str">
        <f>VLOOKUP(A110,Main!A:F,5,FALSE)</f>
        <v>D</v>
      </c>
      <c r="D110">
        <v>2.7</v>
      </c>
      <c r="E110">
        <v>2.7</v>
      </c>
      <c r="F110">
        <v>2.7</v>
      </c>
      <c r="G110">
        <v>2.7</v>
      </c>
      <c r="H110">
        <v>2.7</v>
      </c>
      <c r="I110">
        <v>2.7</v>
      </c>
      <c r="J110">
        <v>2.7</v>
      </c>
      <c r="K110">
        <v>2.7</v>
      </c>
      <c r="L110">
        <v>2.7</v>
      </c>
      <c r="M110">
        <v>2.7</v>
      </c>
      <c r="O110">
        <f t="shared" si="11"/>
        <v>105</v>
      </c>
      <c r="P110" s="9">
        <f t="shared" si="12"/>
        <v>105</v>
      </c>
      <c r="Q110" s="9">
        <f t="shared" si="13"/>
        <v>105</v>
      </c>
      <c r="R110" s="9">
        <f t="shared" si="14"/>
        <v>105</v>
      </c>
      <c r="S110" s="9">
        <f t="shared" si="15"/>
        <v>105</v>
      </c>
      <c r="T110" s="9">
        <f t="shared" si="16"/>
        <v>105</v>
      </c>
      <c r="U110" s="9">
        <f t="shared" si="17"/>
        <v>105</v>
      </c>
      <c r="V110" s="9">
        <f t="shared" si="18"/>
        <v>105</v>
      </c>
      <c r="W110" s="9">
        <f t="shared" si="19"/>
        <v>105</v>
      </c>
      <c r="X110" s="9">
        <f t="shared" si="20"/>
        <v>105</v>
      </c>
    </row>
    <row r="111" spans="1:24" x14ac:dyDescent="0.15">
      <c r="A111" t="s">
        <v>55</v>
      </c>
      <c r="B111">
        <f>VLOOKUP(A111,'Data entry'!A:B,2,FALSE)</f>
        <v>52</v>
      </c>
      <c r="C111" t="str">
        <f>VLOOKUP(A111,Main!A:F,5,FALSE)</f>
        <v>D</v>
      </c>
      <c r="D111">
        <v>2.7</v>
      </c>
      <c r="E111">
        <v>2.7</v>
      </c>
      <c r="F111">
        <v>2.7</v>
      </c>
      <c r="G111">
        <v>2.7</v>
      </c>
      <c r="H111">
        <v>2.7</v>
      </c>
      <c r="I111">
        <v>2.7</v>
      </c>
      <c r="J111">
        <v>2.7</v>
      </c>
      <c r="K111">
        <v>2.7</v>
      </c>
      <c r="L111">
        <v>2.7</v>
      </c>
      <c r="M111">
        <v>2.7</v>
      </c>
      <c r="O111">
        <f t="shared" si="11"/>
        <v>52</v>
      </c>
      <c r="P111" s="9">
        <f t="shared" si="12"/>
        <v>52</v>
      </c>
      <c r="Q111" s="9">
        <f t="shared" si="13"/>
        <v>52</v>
      </c>
      <c r="R111" s="9">
        <f t="shared" si="14"/>
        <v>52</v>
      </c>
      <c r="S111" s="9">
        <f t="shared" si="15"/>
        <v>52</v>
      </c>
      <c r="T111" s="9">
        <f t="shared" si="16"/>
        <v>52</v>
      </c>
      <c r="U111" s="9">
        <f t="shared" si="17"/>
        <v>52</v>
      </c>
      <c r="V111" s="9">
        <f t="shared" si="18"/>
        <v>52</v>
      </c>
      <c r="W111" s="9">
        <f t="shared" si="19"/>
        <v>52</v>
      </c>
      <c r="X111" s="9">
        <f t="shared" si="20"/>
        <v>52</v>
      </c>
    </row>
    <row r="112" spans="1:24" x14ac:dyDescent="0.15">
      <c r="A112" t="s">
        <v>226</v>
      </c>
      <c r="B112">
        <f>VLOOKUP(A112,'Data entry'!A:B,2,FALSE)</f>
        <v>35</v>
      </c>
      <c r="C112" t="str">
        <f>VLOOKUP(A112,Main!A:F,5,FALSE)</f>
        <v>D</v>
      </c>
      <c r="D112">
        <v>2.7</v>
      </c>
      <c r="E112">
        <v>2.7</v>
      </c>
      <c r="F112">
        <v>2.7</v>
      </c>
      <c r="G112">
        <v>2.7</v>
      </c>
      <c r="H112">
        <v>2.7</v>
      </c>
      <c r="I112">
        <v>2.7</v>
      </c>
      <c r="J112">
        <v>2.7</v>
      </c>
      <c r="K112">
        <v>2.7</v>
      </c>
      <c r="L112">
        <v>2.7</v>
      </c>
      <c r="M112">
        <v>2.7</v>
      </c>
      <c r="O112">
        <f t="shared" si="11"/>
        <v>35</v>
      </c>
      <c r="P112" s="9">
        <f t="shared" si="12"/>
        <v>35</v>
      </c>
      <c r="Q112" s="9">
        <f t="shared" si="13"/>
        <v>35</v>
      </c>
      <c r="R112" s="9">
        <f t="shared" si="14"/>
        <v>35</v>
      </c>
      <c r="S112" s="9">
        <f t="shared" si="15"/>
        <v>35</v>
      </c>
      <c r="T112" s="9">
        <f t="shared" si="16"/>
        <v>35</v>
      </c>
      <c r="U112" s="9">
        <f t="shared" si="17"/>
        <v>35</v>
      </c>
      <c r="V112" s="9">
        <f t="shared" si="18"/>
        <v>35</v>
      </c>
      <c r="W112" s="9">
        <f t="shared" si="19"/>
        <v>35</v>
      </c>
      <c r="X112" s="9">
        <f t="shared" si="20"/>
        <v>35</v>
      </c>
    </row>
    <row r="113" spans="1:24" x14ac:dyDescent="0.15">
      <c r="A113" t="s">
        <v>228</v>
      </c>
      <c r="B113">
        <f>VLOOKUP(A113,'Data entry'!A:B,2,FALSE)</f>
        <v>35</v>
      </c>
      <c r="C113" t="str">
        <f>VLOOKUP(A113,Main!A:F,5,FALSE)</f>
        <v>C</v>
      </c>
      <c r="D113">
        <v>2.7</v>
      </c>
      <c r="E113">
        <v>2.7</v>
      </c>
      <c r="F113">
        <v>2.7</v>
      </c>
      <c r="G113">
        <v>2.7</v>
      </c>
      <c r="H113">
        <v>2.7</v>
      </c>
      <c r="I113">
        <v>2.7</v>
      </c>
      <c r="J113">
        <v>2.7</v>
      </c>
      <c r="K113">
        <v>2.7</v>
      </c>
      <c r="L113">
        <v>2.7</v>
      </c>
      <c r="M113">
        <v>2.7</v>
      </c>
      <c r="O113">
        <f t="shared" si="11"/>
        <v>35</v>
      </c>
      <c r="P113" s="9">
        <f t="shared" si="12"/>
        <v>35</v>
      </c>
      <c r="Q113" s="9">
        <f t="shared" si="13"/>
        <v>35</v>
      </c>
      <c r="R113" s="9">
        <f t="shared" si="14"/>
        <v>35</v>
      </c>
      <c r="S113" s="9">
        <f t="shared" si="15"/>
        <v>35</v>
      </c>
      <c r="T113" s="9">
        <f t="shared" si="16"/>
        <v>35</v>
      </c>
      <c r="U113" s="9">
        <f t="shared" si="17"/>
        <v>35</v>
      </c>
      <c r="V113" s="9">
        <f t="shared" si="18"/>
        <v>35</v>
      </c>
      <c r="W113" s="9">
        <f t="shared" si="19"/>
        <v>35</v>
      </c>
      <c r="X113" s="9">
        <f t="shared" si="20"/>
        <v>35</v>
      </c>
    </row>
    <row r="114" spans="1:24" x14ac:dyDescent="0.15">
      <c r="A114" t="s">
        <v>105</v>
      </c>
      <c r="B114">
        <f>VLOOKUP(A114,'Data entry'!A:B,2,FALSE)</f>
        <v>24</v>
      </c>
      <c r="C114" t="str">
        <f>VLOOKUP(A114,Main!A:F,5,FALSE)</f>
        <v>D</v>
      </c>
      <c r="D114">
        <v>2.7</v>
      </c>
      <c r="E114">
        <v>2.7</v>
      </c>
      <c r="F114">
        <v>2.7</v>
      </c>
      <c r="G114">
        <v>2.7</v>
      </c>
      <c r="H114">
        <v>2.7</v>
      </c>
      <c r="I114">
        <v>2.7</v>
      </c>
      <c r="J114">
        <v>2.7</v>
      </c>
      <c r="K114">
        <v>2.7</v>
      </c>
      <c r="L114">
        <v>2.7</v>
      </c>
      <c r="M114">
        <v>2.7</v>
      </c>
      <c r="O114">
        <f t="shared" si="11"/>
        <v>24</v>
      </c>
      <c r="P114" s="9">
        <f t="shared" si="12"/>
        <v>24</v>
      </c>
      <c r="Q114" s="9">
        <f t="shared" si="13"/>
        <v>24</v>
      </c>
      <c r="R114" s="9">
        <f t="shared" si="14"/>
        <v>24</v>
      </c>
      <c r="S114" s="9">
        <f t="shared" si="15"/>
        <v>24</v>
      </c>
      <c r="T114" s="9">
        <f t="shared" si="16"/>
        <v>24</v>
      </c>
      <c r="U114" s="9">
        <f t="shared" si="17"/>
        <v>24</v>
      </c>
      <c r="V114" s="9">
        <f t="shared" si="18"/>
        <v>24</v>
      </c>
      <c r="W114" s="9">
        <f t="shared" si="19"/>
        <v>24</v>
      </c>
      <c r="X114" s="9">
        <f t="shared" si="20"/>
        <v>24</v>
      </c>
    </row>
    <row r="115" spans="1:24" x14ac:dyDescent="0.15">
      <c r="A115" t="s">
        <v>229</v>
      </c>
      <c r="B115">
        <f>VLOOKUP(A115,'Data entry'!A:B,2,FALSE)</f>
        <v>39</v>
      </c>
      <c r="C115" t="str">
        <f>VLOOKUP(A115,Main!A:F,5,FALSE)</f>
        <v>A</v>
      </c>
      <c r="D115">
        <v>2.3109000348257598</v>
      </c>
      <c r="E115">
        <v>2.3317688461830799</v>
      </c>
      <c r="F115">
        <v>2.5608736880983001</v>
      </c>
      <c r="G115">
        <v>2.56492967258212</v>
      </c>
      <c r="H115">
        <v>2.5543771164103699</v>
      </c>
      <c r="I115">
        <v>2.5872799505726101</v>
      </c>
      <c r="J115">
        <v>2.6488263218660499</v>
      </c>
      <c r="K115">
        <v>2.6649608451969602</v>
      </c>
      <c r="L115">
        <v>2.5560923420784398</v>
      </c>
      <c r="M115">
        <v>2.6889976473405901</v>
      </c>
      <c r="O115">
        <f t="shared" si="11"/>
        <v>39</v>
      </c>
      <c r="P115" s="9">
        <f t="shared" si="12"/>
        <v>38.650958694182854</v>
      </c>
      <c r="Q115" s="9">
        <f t="shared" si="13"/>
        <v>35.510921691991463</v>
      </c>
      <c r="R115" s="9">
        <f t="shared" si="14"/>
        <v>38.938328369561205</v>
      </c>
      <c r="S115" s="9">
        <f t="shared" si="15"/>
        <v>39.161115478233143</v>
      </c>
      <c r="T115" s="9">
        <f t="shared" si="16"/>
        <v>38.504031045406059</v>
      </c>
      <c r="U115" s="9">
        <f t="shared" si="17"/>
        <v>38.093821870981266</v>
      </c>
      <c r="V115" s="9">
        <f t="shared" si="18"/>
        <v>38.763881555318314</v>
      </c>
      <c r="W115" s="9">
        <f t="shared" si="19"/>
        <v>40.661079121331689</v>
      </c>
      <c r="X115" s="9">
        <f t="shared" si="20"/>
        <v>37.072401844475344</v>
      </c>
    </row>
    <row r="116" spans="1:24" x14ac:dyDescent="0.15">
      <c r="A116" t="s">
        <v>66</v>
      </c>
      <c r="B116">
        <f>VLOOKUP(A116,'Data entry'!A:B,2,FALSE)</f>
        <v>1587</v>
      </c>
      <c r="C116" t="str">
        <f>VLOOKUP(A116,Main!A:F,5,FALSE)</f>
        <v>B</v>
      </c>
      <c r="D116">
        <v>0.88800524999999997</v>
      </c>
      <c r="E116">
        <v>1.0224102500000001</v>
      </c>
      <c r="F116">
        <v>1.5925988333333301</v>
      </c>
      <c r="G116">
        <v>1.9895628333333299</v>
      </c>
      <c r="H116">
        <v>1.93234166666667</v>
      </c>
      <c r="I116">
        <v>2.0376083333333299</v>
      </c>
      <c r="J116">
        <v>2.0917833333333302</v>
      </c>
      <c r="K116">
        <v>2.439575</v>
      </c>
      <c r="L116">
        <v>2.538675</v>
      </c>
      <c r="M116">
        <v>2.6261000000000001</v>
      </c>
      <c r="O116">
        <f t="shared" si="11"/>
        <v>1587</v>
      </c>
      <c r="P116" s="9">
        <f t="shared" si="12"/>
        <v>1378.3746120992037</v>
      </c>
      <c r="Q116" s="9">
        <f t="shared" si="13"/>
        <v>1018.8159332968681</v>
      </c>
      <c r="R116" s="9">
        <f t="shared" si="14"/>
        <v>1270.3566362191623</v>
      </c>
      <c r="S116" s="9">
        <f t="shared" si="15"/>
        <v>1633.994790345042</v>
      </c>
      <c r="T116" s="9">
        <f t="shared" si="16"/>
        <v>1505.0126046467929</v>
      </c>
      <c r="U116" s="9">
        <f t="shared" si="17"/>
        <v>1545.8983602508222</v>
      </c>
      <c r="V116" s="9">
        <f t="shared" si="18"/>
        <v>1360.7534714038286</v>
      </c>
      <c r="W116" s="9">
        <f t="shared" si="19"/>
        <v>1525.0496912759609</v>
      </c>
      <c r="X116" s="9">
        <f t="shared" si="20"/>
        <v>1534.1674821979359</v>
      </c>
    </row>
    <row r="117" spans="1:24" x14ac:dyDescent="0.15">
      <c r="A117" t="s">
        <v>262</v>
      </c>
      <c r="B117">
        <f>VLOOKUP(A117,'Data entry'!A:B,2,FALSE)</f>
        <v>37</v>
      </c>
      <c r="C117" t="str">
        <f>VLOOKUP(A117,Main!A:F,5,FALSE)</f>
        <v>A</v>
      </c>
      <c r="D117">
        <v>1.77371311869907</v>
      </c>
      <c r="E117">
        <v>1.8467736845354601</v>
      </c>
      <c r="F117">
        <v>2.1057632574496701</v>
      </c>
      <c r="G117">
        <v>2.2156611042252798</v>
      </c>
      <c r="H117">
        <v>2.2059726971783999</v>
      </c>
      <c r="I117">
        <v>2.2365714759422302</v>
      </c>
      <c r="J117">
        <v>2.28948563032632</v>
      </c>
      <c r="K117">
        <v>2.2995615078788898</v>
      </c>
      <c r="L117">
        <v>2.2649596005005499</v>
      </c>
      <c r="M117">
        <v>2.3279298273164399</v>
      </c>
      <c r="O117">
        <f t="shared" si="11"/>
        <v>37</v>
      </c>
      <c r="P117" s="9">
        <f t="shared" si="12"/>
        <v>35.536235945647881</v>
      </c>
      <c r="Q117" s="9">
        <f t="shared" si="13"/>
        <v>32.449339253154477</v>
      </c>
      <c r="R117" s="9">
        <f t="shared" si="14"/>
        <v>35.164782365433389</v>
      </c>
      <c r="S117" s="9">
        <f t="shared" si="15"/>
        <v>37.162500225498285</v>
      </c>
      <c r="T117" s="9">
        <f t="shared" si="16"/>
        <v>36.493798956823071</v>
      </c>
      <c r="U117" s="9">
        <f t="shared" si="17"/>
        <v>36.144863070430247</v>
      </c>
      <c r="V117" s="9">
        <f t="shared" si="18"/>
        <v>36.83787888770631</v>
      </c>
      <c r="W117" s="9">
        <f t="shared" si="19"/>
        <v>37.565250953136484</v>
      </c>
      <c r="X117" s="9">
        <f t="shared" si="20"/>
        <v>35.999154371043154</v>
      </c>
    </row>
    <row r="118" spans="1:24" x14ac:dyDescent="0.15">
      <c r="A118" t="s">
        <v>117</v>
      </c>
      <c r="B118">
        <f>VLOOKUP(A118,'Data entry'!A:B,2,FALSE)</f>
        <v>186</v>
      </c>
      <c r="C118" t="str">
        <f>VLOOKUP(A118,Main!A:F,5,FALSE)</f>
        <v>C</v>
      </c>
      <c r="D118">
        <v>1.8414766170653201</v>
      </c>
      <c r="E118">
        <v>1.8873453583192199</v>
      </c>
      <c r="F118">
        <v>2.0976298163310099</v>
      </c>
      <c r="G118">
        <v>2.0946959391850801</v>
      </c>
      <c r="H118">
        <v>2.0668753038145402</v>
      </c>
      <c r="I118">
        <v>2.0873797892499701</v>
      </c>
      <c r="J118">
        <v>2.1603931153146401</v>
      </c>
      <c r="K118">
        <v>2.1688049242424201</v>
      </c>
      <c r="L118">
        <v>2.0706333333333302</v>
      </c>
      <c r="M118">
        <v>2.2014069869584998</v>
      </c>
      <c r="O118">
        <f t="shared" si="11"/>
        <v>186</v>
      </c>
      <c r="P118" s="9">
        <f t="shared" si="12"/>
        <v>181.47958414944088</v>
      </c>
      <c r="Q118" s="9">
        <f t="shared" si="13"/>
        <v>167.35375990287656</v>
      </c>
      <c r="R118" s="9">
        <f t="shared" si="14"/>
        <v>186.26051568580175</v>
      </c>
      <c r="S118" s="9">
        <f t="shared" si="15"/>
        <v>188.50360443582173</v>
      </c>
      <c r="T118" s="9">
        <f t="shared" si="16"/>
        <v>184.17290829841735</v>
      </c>
      <c r="U118" s="9">
        <f t="shared" si="17"/>
        <v>179.71388542587039</v>
      </c>
      <c r="V118" s="9">
        <f t="shared" si="18"/>
        <v>185.27859050711368</v>
      </c>
      <c r="W118" s="9">
        <f t="shared" si="19"/>
        <v>194.81851731793367</v>
      </c>
      <c r="X118" s="9">
        <f t="shared" si="20"/>
        <v>174.95074844479902</v>
      </c>
    </row>
    <row r="119" spans="1:24" x14ac:dyDescent="0.15">
      <c r="A119" t="s">
        <v>65</v>
      </c>
      <c r="B119">
        <f>VLOOKUP(A119,'Data entry'!A:B,2,FALSE)</f>
        <v>122</v>
      </c>
      <c r="C119" t="str">
        <f>VLOOKUP(A119,Main!A:F,5,FALSE)</f>
        <v>F</v>
      </c>
      <c r="D119">
        <v>2</v>
      </c>
      <c r="E119">
        <v>2</v>
      </c>
      <c r="F119">
        <v>2</v>
      </c>
      <c r="G119">
        <v>2</v>
      </c>
      <c r="H119">
        <v>2</v>
      </c>
      <c r="I119">
        <v>2</v>
      </c>
      <c r="J119">
        <v>2</v>
      </c>
      <c r="K119">
        <v>2</v>
      </c>
      <c r="L119">
        <v>2</v>
      </c>
      <c r="M119">
        <v>2</v>
      </c>
      <c r="O119">
        <f t="shared" si="11"/>
        <v>122</v>
      </c>
      <c r="P119" s="9">
        <f t="shared" si="12"/>
        <v>122</v>
      </c>
      <c r="Q119" s="9">
        <f t="shared" si="13"/>
        <v>122</v>
      </c>
      <c r="R119" s="9">
        <f t="shared" si="14"/>
        <v>122</v>
      </c>
      <c r="S119" s="9">
        <f t="shared" si="15"/>
        <v>122</v>
      </c>
      <c r="T119" s="9">
        <f t="shared" si="16"/>
        <v>122</v>
      </c>
      <c r="U119" s="9">
        <f t="shared" si="17"/>
        <v>122</v>
      </c>
      <c r="V119" s="9">
        <f t="shared" si="18"/>
        <v>122</v>
      </c>
      <c r="W119" s="9">
        <f t="shared" si="19"/>
        <v>122</v>
      </c>
      <c r="X119" s="9">
        <f t="shared" si="20"/>
        <v>122</v>
      </c>
    </row>
    <row r="120" spans="1:24" x14ac:dyDescent="0.15">
      <c r="A120" t="s">
        <v>68</v>
      </c>
      <c r="B120">
        <f>VLOOKUP(A120,'Data entry'!A:B,2,FALSE)</f>
        <v>38</v>
      </c>
      <c r="C120" t="str">
        <f>VLOOKUP(A120,Main!A:F,5,FALSE)</f>
        <v>D</v>
      </c>
      <c r="D120">
        <v>2</v>
      </c>
      <c r="E120">
        <v>2</v>
      </c>
      <c r="F120">
        <v>2</v>
      </c>
      <c r="G120">
        <v>2</v>
      </c>
      <c r="H120">
        <v>2</v>
      </c>
      <c r="I120">
        <v>2</v>
      </c>
      <c r="J120">
        <v>2</v>
      </c>
      <c r="K120">
        <v>2</v>
      </c>
      <c r="L120">
        <v>2</v>
      </c>
      <c r="M120">
        <v>2</v>
      </c>
      <c r="O120">
        <f t="shared" si="11"/>
        <v>38</v>
      </c>
      <c r="P120" s="9">
        <f t="shared" si="12"/>
        <v>38</v>
      </c>
      <c r="Q120" s="9">
        <f t="shared" si="13"/>
        <v>38</v>
      </c>
      <c r="R120" s="9">
        <f t="shared" si="14"/>
        <v>38</v>
      </c>
      <c r="S120" s="9">
        <f t="shared" si="15"/>
        <v>38</v>
      </c>
      <c r="T120" s="9">
        <f t="shared" si="16"/>
        <v>38</v>
      </c>
      <c r="U120" s="9">
        <f t="shared" si="17"/>
        <v>38</v>
      </c>
      <c r="V120" s="9">
        <f t="shared" si="18"/>
        <v>38</v>
      </c>
      <c r="W120" s="9">
        <f t="shared" si="19"/>
        <v>38</v>
      </c>
      <c r="X120" s="9">
        <f t="shared" si="20"/>
        <v>38</v>
      </c>
    </row>
    <row r="121" spans="1:24" x14ac:dyDescent="0.15">
      <c r="A121" t="s">
        <v>80</v>
      </c>
      <c r="B121">
        <f>VLOOKUP(A121,'Data entry'!A:B,2,FALSE)</f>
        <v>2261</v>
      </c>
      <c r="C121" t="str">
        <f>VLOOKUP(A121,Main!A:F,5,FALSE)</f>
        <v>B</v>
      </c>
      <c r="D121">
        <v>1.47356666666667</v>
      </c>
      <c r="E121">
        <v>1.4741833333333301</v>
      </c>
      <c r="F121">
        <v>1.7644</v>
      </c>
      <c r="G121">
        <v>1.7680416666666701</v>
      </c>
      <c r="H121">
        <v>1.73545833333333</v>
      </c>
      <c r="I121">
        <v>1.6570416666666701</v>
      </c>
      <c r="J121">
        <v>1.7470416666666699</v>
      </c>
      <c r="K121">
        <v>1.7163333333333299</v>
      </c>
      <c r="L121">
        <v>1.653775</v>
      </c>
      <c r="M121">
        <v>1.8601416666666699</v>
      </c>
      <c r="O121">
        <f t="shared" si="11"/>
        <v>2261</v>
      </c>
      <c r="P121" s="9">
        <f t="shared" si="12"/>
        <v>2260.0541995002986</v>
      </c>
      <c r="Q121" s="9">
        <f t="shared" si="13"/>
        <v>1889.1002701579341</v>
      </c>
      <c r="R121" s="9">
        <f t="shared" si="14"/>
        <v>2256.3429783423235</v>
      </c>
      <c r="S121" s="9">
        <f t="shared" si="15"/>
        <v>2303.4504093539263</v>
      </c>
      <c r="T121" s="9">
        <f t="shared" si="16"/>
        <v>2367.9979632376885</v>
      </c>
      <c r="U121" s="9">
        <f t="shared" si="17"/>
        <v>2144.5230985713952</v>
      </c>
      <c r="V121" s="9">
        <f t="shared" si="18"/>
        <v>2301.4534132841418</v>
      </c>
      <c r="W121" s="9">
        <f t="shared" si="19"/>
        <v>2346.5281955929063</v>
      </c>
      <c r="X121" s="9">
        <f t="shared" si="20"/>
        <v>2010.1615602754234</v>
      </c>
    </row>
    <row r="122" spans="1:24" x14ac:dyDescent="0.15">
      <c r="A122" t="s">
        <v>74</v>
      </c>
      <c r="B122">
        <f>VLOOKUP(A122,'Data entry'!A:B,2,FALSE)</f>
        <v>1022</v>
      </c>
      <c r="C122" t="str">
        <f>VLOOKUP(A122,Main!A:F,5,FALSE)</f>
        <v>B</v>
      </c>
      <c r="D122">
        <v>1.4730513226323501</v>
      </c>
      <c r="E122">
        <v>1.4741691867940001</v>
      </c>
      <c r="F122">
        <v>1.76349164694686</v>
      </c>
      <c r="G122">
        <v>1.7681390242991499</v>
      </c>
      <c r="H122">
        <v>1.73535271327691</v>
      </c>
      <c r="I122">
        <v>1.6569854411354299</v>
      </c>
      <c r="J122">
        <v>1.74708646136073</v>
      </c>
      <c r="K122">
        <v>1.71697049519219</v>
      </c>
      <c r="L122">
        <v>1.65360615435868</v>
      </c>
      <c r="M122">
        <v>1.85932587706093</v>
      </c>
      <c r="O122">
        <f t="shared" si="11"/>
        <v>1022</v>
      </c>
      <c r="P122" s="9">
        <f t="shared" si="12"/>
        <v>1021.2250162441049</v>
      </c>
      <c r="Q122" s="9">
        <f t="shared" si="13"/>
        <v>854.32834995949781</v>
      </c>
      <c r="R122" s="9">
        <f t="shared" si="14"/>
        <v>1019.3137747717983</v>
      </c>
      <c r="S122" s="9">
        <f t="shared" si="15"/>
        <v>1041.3088180911971</v>
      </c>
      <c r="T122" s="9">
        <f t="shared" si="16"/>
        <v>1070.3355798670814</v>
      </c>
      <c r="U122" s="9">
        <f t="shared" si="17"/>
        <v>969.29325382183026</v>
      </c>
      <c r="V122" s="9">
        <f t="shared" si="18"/>
        <v>1039.9260607625076</v>
      </c>
      <c r="W122" s="9">
        <f t="shared" si="19"/>
        <v>1061.1618984733175</v>
      </c>
      <c r="X122" s="9">
        <f t="shared" si="20"/>
        <v>908.92377210710458</v>
      </c>
    </row>
    <row r="123" spans="1:24" x14ac:dyDescent="0.15">
      <c r="A123" t="s">
        <v>99</v>
      </c>
      <c r="B123">
        <f>VLOOKUP(A123,'Data entry'!A:B,2,FALSE)</f>
        <v>75</v>
      </c>
      <c r="C123" t="str">
        <f>VLOOKUP(A123,Main!A:F,5,FALSE)</f>
        <v>D</v>
      </c>
      <c r="D123">
        <v>1.79</v>
      </c>
      <c r="E123">
        <v>1.79</v>
      </c>
      <c r="F123">
        <v>1.79</v>
      </c>
      <c r="G123">
        <v>1.79</v>
      </c>
      <c r="H123">
        <v>1.79</v>
      </c>
      <c r="I123">
        <v>1.79</v>
      </c>
      <c r="J123">
        <v>1.79</v>
      </c>
      <c r="K123">
        <v>1.79</v>
      </c>
      <c r="L123">
        <v>1.79</v>
      </c>
      <c r="M123">
        <v>1.79</v>
      </c>
      <c r="O123">
        <f t="shared" si="11"/>
        <v>75</v>
      </c>
      <c r="P123" s="9">
        <f t="shared" si="12"/>
        <v>75</v>
      </c>
      <c r="Q123" s="9">
        <f t="shared" si="13"/>
        <v>75</v>
      </c>
      <c r="R123" s="9">
        <f t="shared" si="14"/>
        <v>75</v>
      </c>
      <c r="S123" s="9">
        <f t="shared" si="15"/>
        <v>75</v>
      </c>
      <c r="T123" s="9">
        <f t="shared" si="16"/>
        <v>75</v>
      </c>
      <c r="U123" s="9">
        <f t="shared" si="17"/>
        <v>75</v>
      </c>
      <c r="V123" s="9">
        <f t="shared" si="18"/>
        <v>75</v>
      </c>
      <c r="W123" s="9">
        <f t="shared" si="19"/>
        <v>75</v>
      </c>
      <c r="X123" s="9">
        <f t="shared" si="20"/>
        <v>75</v>
      </c>
    </row>
    <row r="124" spans="1:24" x14ac:dyDescent="0.15">
      <c r="A124" t="s">
        <v>58</v>
      </c>
      <c r="B124">
        <f>VLOOKUP(A124,'Data entry'!A:B,2,FALSE)</f>
        <v>24</v>
      </c>
      <c r="C124" t="str">
        <f>VLOOKUP(A124,Main!A:F,5,FALSE)</f>
        <v>D</v>
      </c>
      <c r="D124">
        <v>1.79</v>
      </c>
      <c r="E124">
        <v>1.79</v>
      </c>
      <c r="F124">
        <v>1.79</v>
      </c>
      <c r="G124">
        <v>1.79</v>
      </c>
      <c r="H124">
        <v>1.79</v>
      </c>
      <c r="I124">
        <v>1.79</v>
      </c>
      <c r="J124">
        <v>1.79</v>
      </c>
      <c r="K124">
        <v>1.79</v>
      </c>
      <c r="L124">
        <v>1.79</v>
      </c>
      <c r="M124">
        <v>1.79</v>
      </c>
      <c r="O124">
        <f t="shared" si="11"/>
        <v>24</v>
      </c>
      <c r="P124" s="9">
        <f t="shared" si="12"/>
        <v>24</v>
      </c>
      <c r="Q124" s="9">
        <f t="shared" si="13"/>
        <v>24</v>
      </c>
      <c r="R124" s="9">
        <f t="shared" si="14"/>
        <v>24</v>
      </c>
      <c r="S124" s="9">
        <f t="shared" si="15"/>
        <v>24</v>
      </c>
      <c r="T124" s="9">
        <f t="shared" si="16"/>
        <v>24</v>
      </c>
      <c r="U124" s="9">
        <f t="shared" si="17"/>
        <v>24</v>
      </c>
      <c r="V124" s="9">
        <f t="shared" si="18"/>
        <v>24</v>
      </c>
      <c r="W124" s="9">
        <f t="shared" si="19"/>
        <v>24</v>
      </c>
      <c r="X124" s="9">
        <f t="shared" si="20"/>
        <v>24</v>
      </c>
    </row>
    <row r="125" spans="1:24" x14ac:dyDescent="0.15">
      <c r="A125" t="s">
        <v>227</v>
      </c>
      <c r="B125">
        <f>VLOOKUP(A125,'Data entry'!A:B,2,FALSE)</f>
        <v>13</v>
      </c>
      <c r="C125" t="str">
        <f>VLOOKUP(A125,Main!A:F,5,FALSE)</f>
        <v>E</v>
      </c>
      <c r="D125">
        <v>1.79</v>
      </c>
      <c r="E125">
        <v>1.79</v>
      </c>
      <c r="F125">
        <v>1.79</v>
      </c>
      <c r="G125">
        <v>1.79</v>
      </c>
      <c r="H125">
        <v>1.79</v>
      </c>
      <c r="I125">
        <v>1.79</v>
      </c>
      <c r="J125">
        <v>1.79</v>
      </c>
      <c r="K125">
        <v>1.79</v>
      </c>
      <c r="L125">
        <v>1.79</v>
      </c>
      <c r="M125">
        <v>1.79</v>
      </c>
      <c r="O125">
        <f t="shared" si="11"/>
        <v>13</v>
      </c>
      <c r="P125" s="9">
        <f t="shared" si="12"/>
        <v>13</v>
      </c>
      <c r="Q125" s="9">
        <f t="shared" si="13"/>
        <v>13</v>
      </c>
      <c r="R125" s="9">
        <f t="shared" si="14"/>
        <v>13</v>
      </c>
      <c r="S125" s="9">
        <f t="shared" si="15"/>
        <v>13</v>
      </c>
      <c r="T125" s="9">
        <f t="shared" si="16"/>
        <v>13</v>
      </c>
      <c r="U125" s="9">
        <f t="shared" si="17"/>
        <v>13</v>
      </c>
      <c r="V125" s="9">
        <f t="shared" si="18"/>
        <v>13</v>
      </c>
      <c r="W125" s="9">
        <f t="shared" si="19"/>
        <v>13</v>
      </c>
      <c r="X125" s="9">
        <f t="shared" si="20"/>
        <v>13</v>
      </c>
    </row>
    <row r="126" spans="1:24" x14ac:dyDescent="0.15">
      <c r="A126" t="s">
        <v>61</v>
      </c>
      <c r="B126">
        <f>VLOOKUP(A126,'Data entry'!A:B,2,FALSE)</f>
        <v>712</v>
      </c>
      <c r="C126" t="str">
        <f>VLOOKUP(A126,Main!A:F,5,FALSE)</f>
        <v>B</v>
      </c>
      <c r="D126">
        <v>0.784541075268817</v>
      </c>
      <c r="E126">
        <v>0.78434749999999998</v>
      </c>
      <c r="F126">
        <v>1.0245638185505901</v>
      </c>
      <c r="G126">
        <v>1.59572157270424</v>
      </c>
      <c r="H126">
        <v>1.72115480222734</v>
      </c>
      <c r="I126">
        <v>1.7000166666666701</v>
      </c>
      <c r="J126">
        <v>1.7</v>
      </c>
      <c r="K126">
        <v>1.7</v>
      </c>
      <c r="L126">
        <v>1.7</v>
      </c>
      <c r="M126">
        <v>1.7</v>
      </c>
      <c r="O126">
        <f t="shared" si="11"/>
        <v>712</v>
      </c>
      <c r="P126" s="9">
        <f t="shared" si="12"/>
        <v>712.17572006208695</v>
      </c>
      <c r="Q126" s="9">
        <f t="shared" si="13"/>
        <v>545.06650526662634</v>
      </c>
      <c r="R126" s="9">
        <f t="shared" si="14"/>
        <v>457.15333507196232</v>
      </c>
      <c r="S126" s="9">
        <f t="shared" si="15"/>
        <v>660.1113149701157</v>
      </c>
      <c r="T126" s="9">
        <f t="shared" si="16"/>
        <v>720.85306174598111</v>
      </c>
      <c r="U126" s="9">
        <f t="shared" si="17"/>
        <v>712.0069803921582</v>
      </c>
      <c r="V126" s="9">
        <f t="shared" si="18"/>
        <v>712</v>
      </c>
      <c r="W126" s="9">
        <f t="shared" si="19"/>
        <v>712</v>
      </c>
      <c r="X126" s="9">
        <f t="shared" si="20"/>
        <v>712</v>
      </c>
    </row>
    <row r="127" spans="1:24" x14ac:dyDescent="0.15">
      <c r="A127" t="s">
        <v>197</v>
      </c>
      <c r="B127">
        <f>VLOOKUP(A127,'Data entry'!A:B,2,FALSE)</f>
        <v>4719</v>
      </c>
      <c r="C127" t="str">
        <f>VLOOKUP(A127,Main!A:F,5,FALSE)</f>
        <v>F</v>
      </c>
      <c r="D127">
        <v>1.2194079739482899</v>
      </c>
      <c r="E127">
        <v>1.20543333333333</v>
      </c>
      <c r="F127">
        <v>1.433975</v>
      </c>
      <c r="G127">
        <v>1.4365250000000001</v>
      </c>
      <c r="H127">
        <v>1.40740833333333</v>
      </c>
      <c r="I127">
        <v>1.44525833333333</v>
      </c>
      <c r="J127">
        <v>1.5178750000000001</v>
      </c>
      <c r="K127">
        <v>1.54205833333333</v>
      </c>
      <c r="L127">
        <v>1.4137999999999999</v>
      </c>
      <c r="M127">
        <v>1.5771833333333301</v>
      </c>
      <c r="O127">
        <f t="shared" si="11"/>
        <v>4719</v>
      </c>
      <c r="P127" s="9">
        <f t="shared" si="12"/>
        <v>4773.7075704963599</v>
      </c>
      <c r="Q127" s="9">
        <f t="shared" si="13"/>
        <v>3966.9031189525508</v>
      </c>
      <c r="R127" s="9">
        <f t="shared" si="14"/>
        <v>4710.6232227075752</v>
      </c>
      <c r="S127" s="9">
        <f t="shared" si="15"/>
        <v>4816.6273528767533</v>
      </c>
      <c r="T127" s="9">
        <f t="shared" si="16"/>
        <v>4595.4136861345432</v>
      </c>
      <c r="U127" s="9">
        <f t="shared" si="17"/>
        <v>4493.2382936671229</v>
      </c>
      <c r="V127" s="9">
        <f t="shared" si="18"/>
        <v>4644.9942717255717</v>
      </c>
      <c r="W127" s="9">
        <f t="shared" si="19"/>
        <v>5147.1023305983772</v>
      </c>
      <c r="X127" s="9">
        <f t="shared" si="20"/>
        <v>4230.1500776701168</v>
      </c>
    </row>
    <row r="128" spans="1:24" x14ac:dyDescent="0.15">
      <c r="A128" t="s">
        <v>59</v>
      </c>
      <c r="B128">
        <f>VLOOKUP(A128,'Data entry'!A:B,2,FALSE)</f>
        <v>30395</v>
      </c>
      <c r="C128" t="str">
        <f>VLOOKUP(A128,Main!A:F,5,FALSE)</f>
        <v>F</v>
      </c>
      <c r="D128">
        <v>1.0358430965205401</v>
      </c>
      <c r="E128">
        <v>1.1093632928169199</v>
      </c>
      <c r="F128">
        <v>1.33109026245502</v>
      </c>
      <c r="G128">
        <v>1.3452139760194699</v>
      </c>
      <c r="H128">
        <v>1.3047580767159199</v>
      </c>
      <c r="I128">
        <v>1.33841214646451</v>
      </c>
      <c r="J128">
        <v>1.4385065442138201</v>
      </c>
      <c r="K128">
        <v>1.4530851184701601</v>
      </c>
      <c r="L128">
        <v>1.3312242595708099</v>
      </c>
      <c r="M128">
        <v>1.4416644589652201</v>
      </c>
      <c r="O128">
        <f t="shared" si="11"/>
        <v>30395</v>
      </c>
      <c r="P128" s="9">
        <f t="shared" si="12"/>
        <v>28380.649623619505</v>
      </c>
      <c r="Q128" s="9">
        <f t="shared" si="13"/>
        <v>25331.938964815097</v>
      </c>
      <c r="R128" s="9">
        <f t="shared" si="14"/>
        <v>30075.875844702616</v>
      </c>
      <c r="S128" s="9">
        <f t="shared" si="15"/>
        <v>31337.44065721858</v>
      </c>
      <c r="T128" s="9">
        <f t="shared" si="16"/>
        <v>29630.724621365334</v>
      </c>
      <c r="U128" s="9">
        <f t="shared" si="17"/>
        <v>28280.050136318281</v>
      </c>
      <c r="V128" s="9">
        <f t="shared" si="18"/>
        <v>30090.051749626356</v>
      </c>
      <c r="W128" s="9">
        <f t="shared" si="19"/>
        <v>33177.371775165753</v>
      </c>
      <c r="X128" s="9">
        <f t="shared" si="20"/>
        <v>28066.559536813078</v>
      </c>
    </row>
    <row r="129" spans="1:24" x14ac:dyDescent="0.15">
      <c r="A129" t="s">
        <v>157</v>
      </c>
      <c r="B129">
        <f>VLOOKUP(A129,'Data entry'!A:B,2,FALSE)</f>
        <v>7</v>
      </c>
      <c r="C129" t="str">
        <f>VLOOKUP(A129,Main!A:F,5,FALSE)</f>
        <v>A</v>
      </c>
      <c r="D129">
        <v>1.0358430965205401</v>
      </c>
      <c r="E129">
        <v>1.1093632928169199</v>
      </c>
      <c r="F129">
        <v>1.33109026245502</v>
      </c>
      <c r="G129">
        <v>1.3452139760194699</v>
      </c>
      <c r="H129">
        <v>1.3047580767159199</v>
      </c>
      <c r="I129">
        <v>1.33841214646451</v>
      </c>
      <c r="J129">
        <v>1.4385065442138201</v>
      </c>
      <c r="K129">
        <v>1.4530851184701601</v>
      </c>
      <c r="L129">
        <v>1.3312242595708099</v>
      </c>
      <c r="M129">
        <v>1.4416644589652201</v>
      </c>
      <c r="O129">
        <f t="shared" si="11"/>
        <v>7</v>
      </c>
      <c r="P129" s="9">
        <f t="shared" si="12"/>
        <v>6.5360930207381651</v>
      </c>
      <c r="Q129" s="9">
        <f t="shared" si="13"/>
        <v>5.8339717964700011</v>
      </c>
      <c r="R129" s="9">
        <f t="shared" si="14"/>
        <v>6.9265053763092057</v>
      </c>
      <c r="S129" s="9">
        <f t="shared" si="15"/>
        <v>7.217045060060209</v>
      </c>
      <c r="T129" s="9">
        <f t="shared" si="16"/>
        <v>6.8239865882400839</v>
      </c>
      <c r="U129" s="9">
        <f t="shared" si="17"/>
        <v>6.5129248545559459</v>
      </c>
      <c r="V129" s="9">
        <f t="shared" si="18"/>
        <v>6.929770101904408</v>
      </c>
      <c r="W129" s="9">
        <f t="shared" si="19"/>
        <v>7.6407831033446376</v>
      </c>
      <c r="X129" s="9">
        <f t="shared" si="20"/>
        <v>6.4637577482379189</v>
      </c>
    </row>
    <row r="130" spans="1:24" x14ac:dyDescent="0.15">
      <c r="A130" t="s">
        <v>192</v>
      </c>
      <c r="B130">
        <f>VLOOKUP(A130,'Data entry'!A:B,2,FALSE)</f>
        <v>1</v>
      </c>
      <c r="C130" t="str">
        <f>VLOOKUP(A130,Main!A:F,5,FALSE)</f>
        <v>A</v>
      </c>
      <c r="D130">
        <v>1.0358430965205401</v>
      </c>
      <c r="E130">
        <v>1.1093632928169199</v>
      </c>
      <c r="F130">
        <v>1.33109026245502</v>
      </c>
      <c r="G130">
        <v>1.3452139760194699</v>
      </c>
      <c r="H130">
        <v>1.3047580767159199</v>
      </c>
      <c r="I130">
        <v>1.33841214646451</v>
      </c>
      <c r="J130">
        <v>1.4385065442138201</v>
      </c>
      <c r="K130">
        <v>1.4530851184701601</v>
      </c>
      <c r="L130">
        <v>1.3312242595708099</v>
      </c>
      <c r="M130">
        <v>1.4416644589652201</v>
      </c>
      <c r="O130">
        <f t="shared" si="11"/>
        <v>1</v>
      </c>
      <c r="P130" s="9">
        <f t="shared" si="12"/>
        <v>0.93372757439116649</v>
      </c>
      <c r="Q130" s="9">
        <f t="shared" si="13"/>
        <v>0.83342454235285734</v>
      </c>
      <c r="R130" s="9">
        <f t="shared" si="14"/>
        <v>0.9895007680441722</v>
      </c>
      <c r="S130" s="9">
        <f t="shared" si="15"/>
        <v>1.0310064371514585</v>
      </c>
      <c r="T130" s="9">
        <f t="shared" si="16"/>
        <v>0.97485522689144055</v>
      </c>
      <c r="U130" s="9">
        <f t="shared" si="17"/>
        <v>0.93041783636513509</v>
      </c>
      <c r="V130" s="9">
        <f t="shared" si="18"/>
        <v>0.98996715741491548</v>
      </c>
      <c r="W130" s="9">
        <f t="shared" si="19"/>
        <v>1.0915404433349483</v>
      </c>
      <c r="X130" s="9">
        <f t="shared" si="20"/>
        <v>0.92339396403398843</v>
      </c>
    </row>
    <row r="131" spans="1:24" x14ac:dyDescent="0.15">
      <c r="A131" t="s">
        <v>268</v>
      </c>
      <c r="B131">
        <f>VLOOKUP(A131,'Data entry'!A:B,2,FALSE)</f>
        <v>4</v>
      </c>
      <c r="C131" t="str">
        <f>VLOOKUP(A131,Main!A:F,5,FALSE)</f>
        <v>A</v>
      </c>
      <c r="D131">
        <v>1.0358000000000001</v>
      </c>
      <c r="E131">
        <v>1.1093999999999999</v>
      </c>
      <c r="F131">
        <v>1.3310999999999999</v>
      </c>
      <c r="G131">
        <v>1.3452</v>
      </c>
      <c r="H131">
        <v>1.3048</v>
      </c>
      <c r="I131">
        <v>1.3384</v>
      </c>
      <c r="J131">
        <v>1.4384999999999999</v>
      </c>
      <c r="K131">
        <v>1.4531000000000001</v>
      </c>
      <c r="L131">
        <v>1.3312242595708099</v>
      </c>
      <c r="M131">
        <v>1.4416644589652201</v>
      </c>
      <c r="O131">
        <f t="shared" si="11"/>
        <v>4</v>
      </c>
      <c r="P131" s="9">
        <f t="shared" si="12"/>
        <v>3.7346313322516678</v>
      </c>
      <c r="Q131" s="9">
        <f t="shared" si="13"/>
        <v>3.3337840883479828</v>
      </c>
      <c r="R131" s="9">
        <f t="shared" si="14"/>
        <v>3.9580731489741301</v>
      </c>
      <c r="S131" s="9">
        <f t="shared" si="15"/>
        <v>4.1238503985285098</v>
      </c>
      <c r="T131" s="9">
        <f t="shared" si="16"/>
        <v>3.8995815899581587</v>
      </c>
      <c r="U131" s="9">
        <f t="shared" si="17"/>
        <v>3.7216545012165452</v>
      </c>
      <c r="V131" s="9">
        <f t="shared" si="18"/>
        <v>3.9598100612483651</v>
      </c>
      <c r="W131" s="9">
        <f t="shared" si="19"/>
        <v>4.3662064886602447</v>
      </c>
      <c r="X131" s="9">
        <f t="shared" si="20"/>
        <v>3.6935758561359537</v>
      </c>
    </row>
    <row r="132" spans="1:24" x14ac:dyDescent="0.15">
      <c r="A132" t="s">
        <v>79</v>
      </c>
      <c r="B132">
        <f>VLOOKUP(A132,'Data entry'!A:B,2,FALSE)</f>
        <v>455</v>
      </c>
      <c r="C132" t="str">
        <f>VLOOKUP(A132,Main!A:F,5,FALSE)</f>
        <v>C</v>
      </c>
      <c r="D132">
        <v>1.25116566976059</v>
      </c>
      <c r="E132">
        <v>1.2670401230813999</v>
      </c>
      <c r="F132">
        <v>1.37491084459887</v>
      </c>
      <c r="G132">
        <v>1.3813468768828601</v>
      </c>
      <c r="H132">
        <v>1.3808911640528101</v>
      </c>
      <c r="I132">
        <v>1.3489185654253699</v>
      </c>
      <c r="J132">
        <v>1.36421851405475</v>
      </c>
      <c r="K132">
        <v>1.3797034297139901</v>
      </c>
      <c r="L132">
        <v>1.34380696297339</v>
      </c>
      <c r="M132">
        <v>1.3789563965221601</v>
      </c>
      <c r="O132">
        <f t="shared" ref="O132:O179" si="21">B132</f>
        <v>455</v>
      </c>
      <c r="P132" s="9">
        <f t="shared" ref="P132:P194" si="22">(D132/E132)*$B132</f>
        <v>449.29940999547614</v>
      </c>
      <c r="Q132" s="9">
        <f t="shared" ref="Q132:Q194" si="23">(E132/F132)*$B132</f>
        <v>419.30228295655905</v>
      </c>
      <c r="R132" s="9">
        <f t="shared" ref="R132:R194" si="24">(F132/G132)*$B132</f>
        <v>452.88004393521805</v>
      </c>
      <c r="S132" s="9">
        <f t="shared" ref="S132:S194" si="25">(G132/H132)*$B132</f>
        <v>455.15015617672884</v>
      </c>
      <c r="T132" s="9">
        <f t="shared" ref="T132:T194" si="26">(H132/I132)*$B132</f>
        <v>465.78458903921887</v>
      </c>
      <c r="U132" s="9">
        <f t="shared" ref="U132:U194" si="27">(I132/J132)*$B132</f>
        <v>449.89709562313669</v>
      </c>
      <c r="V132" s="9">
        <f t="shared" ref="V132:V194" si="28">(J132/K132)*$B132</f>
        <v>449.89336876808756</v>
      </c>
      <c r="W132" s="9">
        <f t="shared" ref="W132:W194" si="29">(K132/L132)*$B132</f>
        <v>467.1541953695745</v>
      </c>
      <c r="X132" s="9">
        <f t="shared" ref="X132:X179" si="30">(L132/M132)*$B132</f>
        <v>443.40210444287726</v>
      </c>
    </row>
    <row r="133" spans="1:24" x14ac:dyDescent="0.15">
      <c r="A133" t="s">
        <v>238</v>
      </c>
      <c r="B133">
        <f>VLOOKUP(A133,'Data entry'!A:B,2,FALSE)</f>
        <v>6258</v>
      </c>
      <c r="C133" t="str">
        <f>VLOOKUP(A133,Main!A:F,5,FALSE)</f>
        <v>D</v>
      </c>
      <c r="D133">
        <v>1.2513000000000001</v>
      </c>
      <c r="E133">
        <v>1.26705</v>
      </c>
      <c r="F133">
        <v>1.374825</v>
      </c>
      <c r="G133">
        <v>1.3815463636363601</v>
      </c>
      <c r="H133">
        <v>1.380925</v>
      </c>
      <c r="I133">
        <v>1.34884166666667</v>
      </c>
      <c r="J133">
        <v>1.36415833333333</v>
      </c>
      <c r="K133">
        <v>1.37974166666667</v>
      </c>
      <c r="L133">
        <v>1.34348333333333</v>
      </c>
      <c r="M133">
        <v>1.37866666666667</v>
      </c>
      <c r="O133">
        <f t="shared" si="21"/>
        <v>6258</v>
      </c>
      <c r="P133" s="9">
        <f t="shared" si="22"/>
        <v>6180.2102521605311</v>
      </c>
      <c r="Q133" s="9">
        <f t="shared" si="23"/>
        <v>5767.424144891168</v>
      </c>
      <c r="R133" s="9">
        <f t="shared" si="24"/>
        <v>6227.5541932261831</v>
      </c>
      <c r="S133" s="9">
        <f t="shared" si="25"/>
        <v>6260.8158615683997</v>
      </c>
      <c r="T133" s="9">
        <f t="shared" si="26"/>
        <v>6406.8517925874503</v>
      </c>
      <c r="U133" s="9">
        <f t="shared" si="27"/>
        <v>6187.7356489655094</v>
      </c>
      <c r="V133" s="9">
        <f t="shared" si="28"/>
        <v>6187.3197398063348</v>
      </c>
      <c r="W133" s="9">
        <f t="shared" si="29"/>
        <v>6426.8927911275723</v>
      </c>
      <c r="X133" s="9">
        <f t="shared" si="30"/>
        <v>6098.2969294003569</v>
      </c>
    </row>
    <row r="134" spans="1:24" x14ac:dyDescent="0.15">
      <c r="A134" t="s">
        <v>86</v>
      </c>
      <c r="B134">
        <f>VLOOKUP(A134,'Data entry'!A:B,2,FALSE)</f>
        <v>34414</v>
      </c>
      <c r="C134" t="str">
        <f>VLOOKUP(A134,Main!A:F,5,FALSE)</f>
        <v>E</v>
      </c>
      <c r="D134">
        <v>1.0301373637301601</v>
      </c>
      <c r="E134">
        <v>1.10474713237886</v>
      </c>
      <c r="F134">
        <v>1.27878620362554</v>
      </c>
      <c r="G134">
        <v>1.3256151637482001</v>
      </c>
      <c r="H134">
        <v>1.2979358464603901</v>
      </c>
      <c r="I134">
        <v>1.2958179281353399</v>
      </c>
      <c r="J134">
        <v>1.32679336266012</v>
      </c>
      <c r="K134">
        <v>1.34115267222386</v>
      </c>
      <c r="L134">
        <v>1.2538769021267999</v>
      </c>
      <c r="M134">
        <v>1.3015547747435501</v>
      </c>
      <c r="O134">
        <f t="shared" si="21"/>
        <v>34414</v>
      </c>
      <c r="P134" s="9">
        <f t="shared" si="22"/>
        <v>32089.829605687697</v>
      </c>
      <c r="Q134" s="9">
        <f t="shared" si="23"/>
        <v>29730.35500844277</v>
      </c>
      <c r="R134" s="9">
        <f t="shared" si="24"/>
        <v>33198.283796886812</v>
      </c>
      <c r="S134" s="9">
        <f t="shared" si="25"/>
        <v>35147.900699129634</v>
      </c>
      <c r="T134" s="9">
        <f t="shared" si="26"/>
        <v>34470.247131372198</v>
      </c>
      <c r="U134" s="9">
        <f t="shared" si="27"/>
        <v>33610.56772958333</v>
      </c>
      <c r="V134" s="9">
        <f t="shared" si="28"/>
        <v>34045.53987643544</v>
      </c>
      <c r="W134" s="9">
        <f t="shared" si="29"/>
        <v>36809.37736680988</v>
      </c>
      <c r="X134" s="9">
        <f t="shared" si="30"/>
        <v>33153.364381682572</v>
      </c>
    </row>
    <row r="135" spans="1:24" x14ac:dyDescent="0.15">
      <c r="A135" t="s">
        <v>273</v>
      </c>
      <c r="B135">
        <f>VLOOKUP(A135,'Data entry'!A:B,2,FALSE)</f>
        <v>178419</v>
      </c>
      <c r="C135" t="str">
        <f>VLOOKUP(A135,Main!A:F,5,FALSE)</f>
        <v>E</v>
      </c>
      <c r="D135">
        <v>1</v>
      </c>
      <c r="E135">
        <v>1</v>
      </c>
      <c r="F135">
        <v>1</v>
      </c>
      <c r="G135">
        <v>1</v>
      </c>
      <c r="H135">
        <v>1</v>
      </c>
      <c r="I135">
        <v>1</v>
      </c>
      <c r="J135">
        <v>1</v>
      </c>
      <c r="K135">
        <v>1</v>
      </c>
      <c r="L135">
        <v>1</v>
      </c>
      <c r="M135">
        <v>1</v>
      </c>
      <c r="O135">
        <f t="shared" si="21"/>
        <v>178419</v>
      </c>
      <c r="P135" s="9">
        <f t="shared" si="22"/>
        <v>178419</v>
      </c>
      <c r="Q135" s="9">
        <f t="shared" si="23"/>
        <v>178419</v>
      </c>
      <c r="R135" s="9">
        <f t="shared" si="24"/>
        <v>178419</v>
      </c>
      <c r="S135" s="9">
        <f t="shared" si="25"/>
        <v>178419</v>
      </c>
      <c r="T135" s="9">
        <f t="shared" si="26"/>
        <v>178419</v>
      </c>
      <c r="U135" s="9">
        <f t="shared" si="27"/>
        <v>178419</v>
      </c>
      <c r="V135" s="9">
        <f t="shared" si="28"/>
        <v>178419</v>
      </c>
      <c r="W135" s="9">
        <f t="shared" si="29"/>
        <v>178419</v>
      </c>
      <c r="X135" s="9">
        <f t="shared" si="30"/>
        <v>178419</v>
      </c>
    </row>
    <row r="136" spans="1:24" x14ac:dyDescent="0.15">
      <c r="A136" t="s">
        <v>107</v>
      </c>
      <c r="B136">
        <f>VLOOKUP(A136,'Data entry'!A:B,2,FALSE)</f>
        <v>2643</v>
      </c>
      <c r="C136" t="str">
        <f>VLOOKUP(A136,Main!A:F,5,FALSE)</f>
        <v>C</v>
      </c>
      <c r="D136">
        <v>1</v>
      </c>
      <c r="E136">
        <v>1</v>
      </c>
      <c r="F136">
        <v>1</v>
      </c>
      <c r="G136">
        <v>1</v>
      </c>
      <c r="H136">
        <v>1</v>
      </c>
      <c r="I136">
        <v>1</v>
      </c>
      <c r="J136">
        <v>1</v>
      </c>
      <c r="K136">
        <v>1</v>
      </c>
      <c r="L136">
        <v>1</v>
      </c>
      <c r="M136">
        <v>1</v>
      </c>
      <c r="O136">
        <f t="shared" si="21"/>
        <v>2643</v>
      </c>
      <c r="P136" s="9">
        <f t="shared" si="22"/>
        <v>2643</v>
      </c>
      <c r="Q136" s="9">
        <f t="shared" si="23"/>
        <v>2643</v>
      </c>
      <c r="R136" s="9">
        <f t="shared" si="24"/>
        <v>2643</v>
      </c>
      <c r="S136" s="9">
        <f t="shared" si="25"/>
        <v>2643</v>
      </c>
      <c r="T136" s="9">
        <f t="shared" si="26"/>
        <v>2643</v>
      </c>
      <c r="U136" s="9">
        <f t="shared" si="27"/>
        <v>2643</v>
      </c>
      <c r="V136" s="9">
        <f t="shared" si="28"/>
        <v>2643</v>
      </c>
      <c r="W136" s="9">
        <f t="shared" si="29"/>
        <v>2643</v>
      </c>
      <c r="X136" s="9">
        <f t="shared" si="30"/>
        <v>2643</v>
      </c>
    </row>
    <row r="137" spans="1:24" x14ac:dyDescent="0.15">
      <c r="A137" t="s">
        <v>210</v>
      </c>
      <c r="B137">
        <f>VLOOKUP(A137,'Data entry'!A:B,2,FALSE)</f>
        <v>431</v>
      </c>
      <c r="C137" t="str">
        <f>VLOOKUP(A137,Main!A:F,5,FALSE)</f>
        <v>C</v>
      </c>
      <c r="D137">
        <v>1</v>
      </c>
      <c r="E137">
        <v>1</v>
      </c>
      <c r="F137">
        <v>1</v>
      </c>
      <c r="G137">
        <v>1</v>
      </c>
      <c r="H137">
        <v>1</v>
      </c>
      <c r="I137">
        <v>1</v>
      </c>
      <c r="J137">
        <v>1</v>
      </c>
      <c r="K137">
        <v>1</v>
      </c>
      <c r="L137">
        <v>1</v>
      </c>
      <c r="M137">
        <v>1</v>
      </c>
      <c r="O137">
        <f t="shared" si="21"/>
        <v>431</v>
      </c>
      <c r="P137" s="9">
        <f t="shared" si="22"/>
        <v>431</v>
      </c>
      <c r="Q137" s="9">
        <f t="shared" si="23"/>
        <v>431</v>
      </c>
      <c r="R137" s="9">
        <f t="shared" si="24"/>
        <v>431</v>
      </c>
      <c r="S137" s="9">
        <f t="shared" si="25"/>
        <v>431</v>
      </c>
      <c r="T137" s="9">
        <f t="shared" si="26"/>
        <v>431</v>
      </c>
      <c r="U137" s="9">
        <f t="shared" si="27"/>
        <v>431</v>
      </c>
      <c r="V137" s="9">
        <f t="shared" si="28"/>
        <v>431</v>
      </c>
      <c r="W137" s="9">
        <f t="shared" si="29"/>
        <v>431</v>
      </c>
      <c r="X137" s="9">
        <f t="shared" si="30"/>
        <v>431</v>
      </c>
    </row>
    <row r="138" spans="1:24" x14ac:dyDescent="0.15">
      <c r="A138" t="s">
        <v>109</v>
      </c>
      <c r="B138">
        <f>VLOOKUP(A138,'Data entry'!A:B,2,FALSE)</f>
        <v>361</v>
      </c>
      <c r="C138" t="str">
        <f>VLOOKUP(A138,Main!A:F,5,FALSE)</f>
        <v>C</v>
      </c>
      <c r="D138">
        <v>1</v>
      </c>
      <c r="E138">
        <v>1</v>
      </c>
      <c r="F138">
        <v>1</v>
      </c>
      <c r="G138">
        <v>1</v>
      </c>
      <c r="H138">
        <v>1</v>
      </c>
      <c r="I138">
        <v>1</v>
      </c>
      <c r="J138">
        <v>1</v>
      </c>
      <c r="K138">
        <v>1</v>
      </c>
      <c r="L138">
        <v>1</v>
      </c>
      <c r="M138">
        <v>1</v>
      </c>
      <c r="O138">
        <f t="shared" si="21"/>
        <v>361</v>
      </c>
      <c r="P138" s="9">
        <f t="shared" si="22"/>
        <v>361</v>
      </c>
      <c r="Q138" s="9">
        <f t="shared" si="23"/>
        <v>361</v>
      </c>
      <c r="R138" s="9">
        <f t="shared" si="24"/>
        <v>361</v>
      </c>
      <c r="S138" s="9">
        <f t="shared" si="25"/>
        <v>361</v>
      </c>
      <c r="T138" s="9">
        <f t="shared" si="26"/>
        <v>361</v>
      </c>
      <c r="U138" s="9">
        <f t="shared" si="27"/>
        <v>361</v>
      </c>
      <c r="V138" s="9">
        <f t="shared" si="28"/>
        <v>361</v>
      </c>
      <c r="W138" s="9">
        <f t="shared" si="29"/>
        <v>361</v>
      </c>
      <c r="X138" s="9">
        <f t="shared" si="30"/>
        <v>361</v>
      </c>
    </row>
    <row r="139" spans="1:24" x14ac:dyDescent="0.15">
      <c r="A139" t="s">
        <v>259</v>
      </c>
      <c r="B139">
        <f>VLOOKUP(A139,'Data entry'!A:B,2,FALSE)</f>
        <v>54</v>
      </c>
      <c r="C139" t="str">
        <f>VLOOKUP(A139,Main!A:F,5,FALSE)</f>
        <v>C</v>
      </c>
      <c r="D139">
        <v>1</v>
      </c>
      <c r="E139">
        <v>1</v>
      </c>
      <c r="F139">
        <v>1</v>
      </c>
      <c r="G139">
        <v>1</v>
      </c>
      <c r="H139">
        <v>1</v>
      </c>
      <c r="I139">
        <v>1</v>
      </c>
      <c r="J139">
        <v>1</v>
      </c>
      <c r="K139">
        <v>1</v>
      </c>
      <c r="L139">
        <v>1</v>
      </c>
      <c r="M139">
        <v>1</v>
      </c>
      <c r="O139">
        <f t="shared" si="21"/>
        <v>54</v>
      </c>
      <c r="P139" s="9">
        <f t="shared" si="22"/>
        <v>54</v>
      </c>
      <c r="Q139" s="9">
        <f t="shared" si="23"/>
        <v>54</v>
      </c>
      <c r="R139" s="9">
        <f t="shared" si="24"/>
        <v>54</v>
      </c>
      <c r="S139" s="9">
        <f t="shared" si="25"/>
        <v>54</v>
      </c>
      <c r="T139" s="9">
        <f t="shared" si="26"/>
        <v>54</v>
      </c>
      <c r="U139" s="9">
        <f t="shared" si="27"/>
        <v>54</v>
      </c>
      <c r="V139" s="9">
        <f t="shared" si="28"/>
        <v>54</v>
      </c>
      <c r="W139" s="9">
        <f t="shared" si="29"/>
        <v>54</v>
      </c>
      <c r="X139" s="9">
        <f t="shared" si="30"/>
        <v>54</v>
      </c>
    </row>
    <row r="140" spans="1:24" x14ac:dyDescent="0.15">
      <c r="A140" t="s">
        <v>62</v>
      </c>
      <c r="B140">
        <f>VLOOKUP(A140,'Data entry'!A:B,2,FALSE)</f>
        <v>43</v>
      </c>
      <c r="C140" t="str">
        <f>VLOOKUP(A140,Main!A:F,5,FALSE)</f>
        <v>E</v>
      </c>
      <c r="D140">
        <v>1</v>
      </c>
      <c r="E140">
        <v>1</v>
      </c>
      <c r="F140">
        <v>1</v>
      </c>
      <c r="G140">
        <v>1</v>
      </c>
      <c r="H140">
        <v>1</v>
      </c>
      <c r="I140">
        <v>1</v>
      </c>
      <c r="J140">
        <v>1</v>
      </c>
      <c r="K140">
        <v>1</v>
      </c>
      <c r="L140">
        <v>1</v>
      </c>
      <c r="M140">
        <v>1</v>
      </c>
      <c r="O140">
        <f t="shared" si="21"/>
        <v>43</v>
      </c>
      <c r="P140" s="9">
        <f t="shared" si="22"/>
        <v>43</v>
      </c>
      <c r="Q140" s="9">
        <f t="shared" si="23"/>
        <v>43</v>
      </c>
      <c r="R140" s="9">
        <f t="shared" si="24"/>
        <v>43</v>
      </c>
      <c r="S140" s="9">
        <f t="shared" si="25"/>
        <v>43</v>
      </c>
      <c r="T140" s="9">
        <f t="shared" si="26"/>
        <v>43</v>
      </c>
      <c r="U140" s="9">
        <f t="shared" si="27"/>
        <v>43</v>
      </c>
      <c r="V140" s="9">
        <f t="shared" si="28"/>
        <v>43</v>
      </c>
      <c r="W140" s="9">
        <f t="shared" si="29"/>
        <v>43</v>
      </c>
      <c r="X140" s="9">
        <f t="shared" si="30"/>
        <v>43</v>
      </c>
    </row>
    <row r="141" spans="1:24" x14ac:dyDescent="0.15">
      <c r="A141" t="s">
        <v>70</v>
      </c>
      <c r="B141">
        <f>VLOOKUP(A141,'Data entry'!A:B,2,FALSE)</f>
        <v>33</v>
      </c>
      <c r="C141" t="str">
        <f>VLOOKUP(A141,Main!A:F,5,FALSE)</f>
        <v>F</v>
      </c>
      <c r="D141">
        <v>1</v>
      </c>
      <c r="E141">
        <v>1</v>
      </c>
      <c r="F141">
        <v>1</v>
      </c>
      <c r="G141">
        <v>1</v>
      </c>
      <c r="H141">
        <v>1</v>
      </c>
      <c r="I141">
        <v>1</v>
      </c>
      <c r="J141">
        <v>1</v>
      </c>
      <c r="K141">
        <v>1</v>
      </c>
      <c r="L141">
        <v>1</v>
      </c>
      <c r="M141">
        <v>1</v>
      </c>
      <c r="O141">
        <f t="shared" si="21"/>
        <v>33</v>
      </c>
      <c r="P141" s="9">
        <f t="shared" si="22"/>
        <v>33</v>
      </c>
      <c r="Q141" s="9">
        <f t="shared" si="23"/>
        <v>33</v>
      </c>
      <c r="R141" s="9">
        <f t="shared" si="24"/>
        <v>33</v>
      </c>
      <c r="S141" s="9">
        <f t="shared" si="25"/>
        <v>33</v>
      </c>
      <c r="T141" s="9">
        <f t="shared" si="26"/>
        <v>33</v>
      </c>
      <c r="U141" s="9">
        <f t="shared" si="27"/>
        <v>33</v>
      </c>
      <c r="V141" s="9">
        <f t="shared" si="28"/>
        <v>33</v>
      </c>
      <c r="W141" s="9">
        <f t="shared" si="29"/>
        <v>33</v>
      </c>
      <c r="X141" s="9">
        <f t="shared" si="30"/>
        <v>33</v>
      </c>
    </row>
    <row r="142" spans="1:24" x14ac:dyDescent="0.15">
      <c r="A142" t="s">
        <v>78</v>
      </c>
      <c r="B142">
        <f>VLOOKUP(A142,'Data entry'!A:B,2,FALSE)</f>
        <v>9</v>
      </c>
      <c r="C142" t="str">
        <f>VLOOKUP(A142,Main!A:F,5,FALSE)</f>
        <v>F</v>
      </c>
      <c r="D142">
        <v>1</v>
      </c>
      <c r="E142">
        <v>1</v>
      </c>
      <c r="F142">
        <v>1</v>
      </c>
      <c r="G142">
        <v>1</v>
      </c>
      <c r="H142">
        <v>1</v>
      </c>
      <c r="I142">
        <v>1</v>
      </c>
      <c r="J142">
        <v>1</v>
      </c>
      <c r="K142">
        <v>1</v>
      </c>
      <c r="L142">
        <v>1</v>
      </c>
      <c r="M142">
        <v>1</v>
      </c>
      <c r="O142">
        <f t="shared" si="21"/>
        <v>9</v>
      </c>
      <c r="P142" s="9">
        <f t="shared" si="22"/>
        <v>9</v>
      </c>
      <c r="Q142" s="9">
        <f t="shared" si="23"/>
        <v>9</v>
      </c>
      <c r="R142" s="9">
        <f t="shared" si="24"/>
        <v>9</v>
      </c>
      <c r="S142" s="9">
        <f t="shared" si="25"/>
        <v>9</v>
      </c>
      <c r="T142" s="9">
        <f t="shared" si="26"/>
        <v>9</v>
      </c>
      <c r="U142" s="9">
        <f t="shared" si="27"/>
        <v>9</v>
      </c>
      <c r="V142" s="9">
        <f t="shared" si="28"/>
        <v>9</v>
      </c>
      <c r="W142" s="9">
        <f t="shared" si="29"/>
        <v>9</v>
      </c>
      <c r="X142" s="9">
        <f t="shared" si="30"/>
        <v>9</v>
      </c>
    </row>
    <row r="143" spans="1:24" x14ac:dyDescent="0.15">
      <c r="A143" t="s">
        <v>208</v>
      </c>
      <c r="B143">
        <f>VLOOKUP(A143,'Data entry'!A:B,2,FALSE)</f>
        <v>9</v>
      </c>
      <c r="C143" t="str">
        <f>VLOOKUP(A143,Main!A:F,5,FALSE)</f>
        <v>A</v>
      </c>
      <c r="D143">
        <v>1</v>
      </c>
      <c r="E143">
        <v>1</v>
      </c>
      <c r="F143">
        <v>1</v>
      </c>
      <c r="G143">
        <v>1</v>
      </c>
      <c r="H143">
        <v>1</v>
      </c>
      <c r="I143">
        <v>1</v>
      </c>
      <c r="J143">
        <v>1</v>
      </c>
      <c r="K143">
        <v>1</v>
      </c>
      <c r="L143">
        <v>1</v>
      </c>
      <c r="M143">
        <v>1</v>
      </c>
      <c r="O143">
        <f t="shared" si="21"/>
        <v>9</v>
      </c>
      <c r="P143" s="9">
        <f t="shared" si="22"/>
        <v>9</v>
      </c>
      <c r="Q143" s="9">
        <f t="shared" si="23"/>
        <v>9</v>
      </c>
      <c r="R143" s="9">
        <f t="shared" si="24"/>
        <v>9</v>
      </c>
      <c r="S143" s="9">
        <f t="shared" si="25"/>
        <v>9</v>
      </c>
      <c r="T143" s="9">
        <f t="shared" si="26"/>
        <v>9</v>
      </c>
      <c r="U143" s="9">
        <f t="shared" si="27"/>
        <v>9</v>
      </c>
      <c r="V143" s="9">
        <f t="shared" si="28"/>
        <v>9</v>
      </c>
      <c r="W143" s="9">
        <f t="shared" si="29"/>
        <v>9</v>
      </c>
      <c r="X143" s="9">
        <f t="shared" si="30"/>
        <v>9</v>
      </c>
    </row>
    <row r="144" spans="1:24" x14ac:dyDescent="0.15">
      <c r="A144" t="s">
        <v>176</v>
      </c>
      <c r="B144">
        <f>VLOOKUP(A144,'Data entry'!A:B,2,FALSE)</f>
        <v>7</v>
      </c>
      <c r="C144" t="str">
        <f>VLOOKUP(A144,Main!A:F,5,FALSE)</f>
        <v>A</v>
      </c>
      <c r="D144">
        <v>1</v>
      </c>
      <c r="E144">
        <v>1</v>
      </c>
      <c r="F144">
        <v>1</v>
      </c>
      <c r="G144">
        <v>1</v>
      </c>
      <c r="H144">
        <v>1</v>
      </c>
      <c r="I144">
        <v>1</v>
      </c>
      <c r="J144">
        <v>1</v>
      </c>
      <c r="K144">
        <v>1</v>
      </c>
      <c r="L144">
        <v>1</v>
      </c>
      <c r="M144">
        <v>1</v>
      </c>
      <c r="O144">
        <f t="shared" si="21"/>
        <v>7</v>
      </c>
      <c r="P144" s="9">
        <f t="shared" si="22"/>
        <v>7</v>
      </c>
      <c r="Q144" s="9">
        <f t="shared" si="23"/>
        <v>7</v>
      </c>
      <c r="R144" s="9">
        <f t="shared" si="24"/>
        <v>7</v>
      </c>
      <c r="S144" s="9">
        <f t="shared" si="25"/>
        <v>7</v>
      </c>
      <c r="T144" s="9">
        <f t="shared" si="26"/>
        <v>7</v>
      </c>
      <c r="U144" s="9">
        <f t="shared" si="27"/>
        <v>7</v>
      </c>
      <c r="V144" s="9">
        <f t="shared" si="28"/>
        <v>7</v>
      </c>
      <c r="W144" s="9">
        <f t="shared" si="29"/>
        <v>7</v>
      </c>
      <c r="X144" s="9">
        <f t="shared" si="30"/>
        <v>7</v>
      </c>
    </row>
    <row r="145" spans="1:24" x14ac:dyDescent="0.15">
      <c r="A145" t="s">
        <v>182</v>
      </c>
      <c r="B145">
        <f>VLOOKUP(A145,'Data entry'!A:B,2,FALSE)</f>
        <v>6</v>
      </c>
      <c r="C145" t="str">
        <f>VLOOKUP(A145,Main!A:F,5,FALSE)</f>
        <v>E</v>
      </c>
      <c r="D145">
        <v>1</v>
      </c>
      <c r="E145">
        <v>1</v>
      </c>
      <c r="F145">
        <v>1</v>
      </c>
      <c r="G145">
        <v>1</v>
      </c>
      <c r="H145">
        <v>1</v>
      </c>
      <c r="I145">
        <v>1</v>
      </c>
      <c r="J145">
        <v>1</v>
      </c>
      <c r="K145">
        <v>1</v>
      </c>
      <c r="L145">
        <v>1</v>
      </c>
      <c r="M145">
        <v>1</v>
      </c>
      <c r="O145">
        <f t="shared" si="21"/>
        <v>6</v>
      </c>
      <c r="P145" s="9">
        <f t="shared" si="22"/>
        <v>6</v>
      </c>
      <c r="Q145" s="9">
        <f t="shared" si="23"/>
        <v>6</v>
      </c>
      <c r="R145" s="9">
        <f t="shared" si="24"/>
        <v>6</v>
      </c>
      <c r="S145" s="9">
        <f t="shared" si="25"/>
        <v>6</v>
      </c>
      <c r="T145" s="9">
        <f t="shared" si="26"/>
        <v>6</v>
      </c>
      <c r="U145" s="9">
        <f t="shared" si="27"/>
        <v>6</v>
      </c>
      <c r="V145" s="9">
        <f t="shared" si="28"/>
        <v>6</v>
      </c>
      <c r="W145" s="9">
        <f t="shared" si="29"/>
        <v>6</v>
      </c>
      <c r="X145" s="9">
        <f t="shared" si="30"/>
        <v>6</v>
      </c>
    </row>
    <row r="146" spans="1:24" x14ac:dyDescent="0.15">
      <c r="A146" t="s">
        <v>267</v>
      </c>
      <c r="B146">
        <f>VLOOKUP(A146,'Data entry'!A:B,2,FALSE)</f>
        <v>4</v>
      </c>
      <c r="C146" t="str">
        <f>VLOOKUP(A146,Main!A:F,5,FALSE)</f>
        <v>F</v>
      </c>
      <c r="D146">
        <v>1</v>
      </c>
      <c r="E146">
        <v>1</v>
      </c>
      <c r="F146">
        <v>1</v>
      </c>
      <c r="G146">
        <v>1</v>
      </c>
      <c r="H146">
        <v>1</v>
      </c>
      <c r="I146">
        <v>1</v>
      </c>
      <c r="J146">
        <v>1</v>
      </c>
      <c r="K146">
        <v>1</v>
      </c>
      <c r="L146">
        <v>1</v>
      </c>
      <c r="M146">
        <v>1</v>
      </c>
      <c r="O146">
        <f t="shared" si="21"/>
        <v>4</v>
      </c>
      <c r="P146" s="9">
        <f t="shared" si="22"/>
        <v>4</v>
      </c>
      <c r="Q146" s="9">
        <f t="shared" si="23"/>
        <v>4</v>
      </c>
      <c r="R146" s="9">
        <f t="shared" si="24"/>
        <v>4</v>
      </c>
      <c r="S146" s="9">
        <f t="shared" si="25"/>
        <v>4</v>
      </c>
      <c r="T146" s="9">
        <f t="shared" si="26"/>
        <v>4</v>
      </c>
      <c r="U146" s="9">
        <f t="shared" si="27"/>
        <v>4</v>
      </c>
      <c r="V146" s="9">
        <f t="shared" si="28"/>
        <v>4</v>
      </c>
      <c r="W146" s="9">
        <f t="shared" si="29"/>
        <v>4</v>
      </c>
      <c r="X146" s="9">
        <f t="shared" si="30"/>
        <v>4</v>
      </c>
    </row>
    <row r="147" spans="1:24" x14ac:dyDescent="0.15">
      <c r="A147" t="s">
        <v>253</v>
      </c>
      <c r="B147">
        <f>VLOOKUP(A147,'Data entry'!A:B,2,FALSE)</f>
        <v>18489</v>
      </c>
      <c r="C147" t="str">
        <f>VLOOKUP(A147,Main!A:F,5,FALSE)</f>
        <v>F</v>
      </c>
      <c r="D147">
        <v>0.92690354775828498</v>
      </c>
      <c r="E147">
        <v>0.91615104728361296</v>
      </c>
      <c r="F147">
        <v>0.96238132800435405</v>
      </c>
      <c r="G147">
        <v>0.98539439424483399</v>
      </c>
      <c r="H147">
        <v>0.98469166666666696</v>
      </c>
      <c r="I147">
        <v>0.97789166666666705</v>
      </c>
      <c r="J147">
        <v>0.99370916666666698</v>
      </c>
      <c r="K147">
        <v>0.93896500000000005</v>
      </c>
      <c r="L147">
        <v>0.91384583333333302</v>
      </c>
      <c r="M147">
        <v>0.95483249999999997</v>
      </c>
      <c r="O147">
        <f t="shared" si="21"/>
        <v>18489</v>
      </c>
      <c r="P147" s="9">
        <f t="shared" si="22"/>
        <v>18705.998039641676</v>
      </c>
      <c r="Q147" s="9">
        <f t="shared" si="23"/>
        <v>17600.836820423105</v>
      </c>
      <c r="R147" s="9">
        <f t="shared" si="24"/>
        <v>18057.204787641083</v>
      </c>
      <c r="S147" s="9">
        <f t="shared" si="25"/>
        <v>18502.194719354851</v>
      </c>
      <c r="T147" s="9">
        <f t="shared" si="26"/>
        <v>18617.567615703851</v>
      </c>
      <c r="U147" s="9">
        <f t="shared" si="27"/>
        <v>18194.698842971327</v>
      </c>
      <c r="V147" s="9">
        <f t="shared" si="28"/>
        <v>19566.958068192111</v>
      </c>
      <c r="W147" s="9">
        <f t="shared" si="29"/>
        <v>18997.212934347979</v>
      </c>
      <c r="X147" s="9">
        <f t="shared" si="30"/>
        <v>17695.350349406828</v>
      </c>
    </row>
    <row r="148" spans="1:24" x14ac:dyDescent="0.15">
      <c r="A148" t="s">
        <v>167</v>
      </c>
      <c r="B148">
        <f>VLOOKUP(A148,'Data entry'!A:B,2,FALSE)</f>
        <v>50</v>
      </c>
      <c r="C148" t="str">
        <f>VLOOKUP(A148,Main!A:F,5,FALSE)</f>
        <v>F</v>
      </c>
      <c r="D148">
        <v>0.92689999999999995</v>
      </c>
      <c r="E148">
        <v>0.91620000000000001</v>
      </c>
      <c r="F148">
        <v>0.96240000000000003</v>
      </c>
      <c r="G148">
        <v>0.98540000000000005</v>
      </c>
      <c r="H148">
        <v>0.98470000000000002</v>
      </c>
      <c r="I148">
        <v>0.97789999999999999</v>
      </c>
      <c r="J148">
        <v>0.99380000000000002</v>
      </c>
      <c r="K148">
        <v>0.93896500000000005</v>
      </c>
      <c r="L148">
        <v>0.91384583333333302</v>
      </c>
      <c r="M148">
        <v>0.95483249999999997</v>
      </c>
      <c r="O148">
        <f t="shared" si="21"/>
        <v>50</v>
      </c>
      <c r="P148" s="9">
        <f t="shared" si="22"/>
        <v>50.583933638943456</v>
      </c>
      <c r="Q148" s="9">
        <f t="shared" si="23"/>
        <v>47.599750623441395</v>
      </c>
      <c r="R148" s="9">
        <f t="shared" si="24"/>
        <v>48.832961234016643</v>
      </c>
      <c r="S148" s="9">
        <f t="shared" si="25"/>
        <v>50.035543820452929</v>
      </c>
      <c r="T148" s="9">
        <f t="shared" si="26"/>
        <v>50.347683812250743</v>
      </c>
      <c r="U148" s="9">
        <f t="shared" si="27"/>
        <v>49.200040249547186</v>
      </c>
      <c r="V148" s="9">
        <f t="shared" si="28"/>
        <v>52.919970392932647</v>
      </c>
      <c r="W148" s="9">
        <f t="shared" si="29"/>
        <v>51.374365661604138</v>
      </c>
      <c r="X148" s="9">
        <f t="shared" si="30"/>
        <v>47.853724780698869</v>
      </c>
    </row>
    <row r="149" spans="1:24" x14ac:dyDescent="0.15">
      <c r="A149" t="s">
        <v>158</v>
      </c>
      <c r="B149">
        <f>VLOOKUP(A149,'Data entry'!A:B,2,FALSE)</f>
        <v>380</v>
      </c>
      <c r="C149" t="str">
        <f>VLOOKUP(A149,Main!A:F,5,FALSE)</f>
        <v>B</v>
      </c>
      <c r="D149">
        <v>0.75294512270200198</v>
      </c>
      <c r="E149">
        <v>0.75272819693259096</v>
      </c>
      <c r="F149">
        <v>0.90129642336709603</v>
      </c>
      <c r="G149">
        <v>0.90342143625728799</v>
      </c>
      <c r="H149">
        <v>0.88520550826938005</v>
      </c>
      <c r="I149">
        <v>0.84677266710809596</v>
      </c>
      <c r="J149">
        <v>0.89321558147922597</v>
      </c>
      <c r="K149">
        <v>0.87747520723301198</v>
      </c>
      <c r="L149">
        <v>0.84537656436794495</v>
      </c>
      <c r="M149">
        <v>0.95091553396210804</v>
      </c>
      <c r="O149">
        <f t="shared" si="21"/>
        <v>380</v>
      </c>
      <c r="P149" s="9">
        <f t="shared" si="22"/>
        <v>380.1095107008241</v>
      </c>
      <c r="Q149" s="9">
        <f t="shared" si="23"/>
        <v>317.36142230077667</v>
      </c>
      <c r="R149" s="9">
        <f t="shared" si="24"/>
        <v>379.10617031446776</v>
      </c>
      <c r="S149" s="9">
        <f t="shared" si="25"/>
        <v>387.81971256475572</v>
      </c>
      <c r="T149" s="9">
        <f t="shared" si="26"/>
        <v>397.24722609571853</v>
      </c>
      <c r="U149" s="9">
        <f t="shared" si="27"/>
        <v>360.24182758679308</v>
      </c>
      <c r="V149" s="9">
        <f t="shared" si="28"/>
        <v>386.81653699643846</v>
      </c>
      <c r="W149" s="9">
        <f t="shared" si="29"/>
        <v>394.42846277368125</v>
      </c>
      <c r="X149" s="9">
        <f t="shared" si="30"/>
        <v>337.82505699672367</v>
      </c>
    </row>
    <row r="150" spans="1:24" x14ac:dyDescent="0.15">
      <c r="A150" t="s">
        <v>186</v>
      </c>
      <c r="B150">
        <f>VLOOKUP(A150,'Data entry'!A:B,2,FALSE)</f>
        <v>265</v>
      </c>
      <c r="C150" t="str">
        <f>VLOOKUP(A150,Main!A:F,5,FALSE)</f>
        <v>B</v>
      </c>
      <c r="D150">
        <v>0.75294512270200198</v>
      </c>
      <c r="E150">
        <v>0.75272819693259096</v>
      </c>
      <c r="F150">
        <v>0.90129642336709603</v>
      </c>
      <c r="G150">
        <v>0.90342143625728799</v>
      </c>
      <c r="H150">
        <v>0.88520550826938005</v>
      </c>
      <c r="I150">
        <v>0.84677266710809596</v>
      </c>
      <c r="J150">
        <v>0.89321558147922597</v>
      </c>
      <c r="K150">
        <v>0.87747520723301198</v>
      </c>
      <c r="L150">
        <v>0.84537656436794495</v>
      </c>
      <c r="M150">
        <v>0.95091553396210804</v>
      </c>
      <c r="O150">
        <f t="shared" si="21"/>
        <v>265</v>
      </c>
      <c r="P150" s="9">
        <f t="shared" si="22"/>
        <v>265.07636930452207</v>
      </c>
      <c r="Q150" s="9">
        <f t="shared" si="23"/>
        <v>221.31783397291005</v>
      </c>
      <c r="R150" s="9">
        <f t="shared" si="24"/>
        <v>264.37667140351039</v>
      </c>
      <c r="S150" s="9">
        <f t="shared" si="25"/>
        <v>270.45322060436911</v>
      </c>
      <c r="T150" s="9">
        <f t="shared" si="26"/>
        <v>277.02767082990897</v>
      </c>
      <c r="U150" s="9">
        <f t="shared" si="27"/>
        <v>251.22127450131623</v>
      </c>
      <c r="V150" s="9">
        <f t="shared" si="28"/>
        <v>269.75363764225312</v>
      </c>
      <c r="W150" s="9">
        <f t="shared" si="29"/>
        <v>275.06195430269878</v>
      </c>
      <c r="X150" s="9">
        <f t="shared" si="30"/>
        <v>235.58852658982048</v>
      </c>
    </row>
    <row r="151" spans="1:24" x14ac:dyDescent="0.15">
      <c r="A151" t="s">
        <v>230</v>
      </c>
      <c r="B151">
        <f>VLOOKUP(A151,'Data entry'!A:B,2,FALSE)</f>
        <v>19</v>
      </c>
      <c r="C151" t="str">
        <f>VLOOKUP(A151,Main!A:F,5,FALSE)</f>
        <v>D</v>
      </c>
      <c r="D151">
        <v>0.75294512270200198</v>
      </c>
      <c r="E151">
        <v>0.75272819693259096</v>
      </c>
      <c r="F151">
        <v>0.90129642336709603</v>
      </c>
      <c r="G151">
        <v>0.90342143625728799</v>
      </c>
      <c r="H151">
        <v>0.88520550826938005</v>
      </c>
      <c r="I151">
        <v>0.84677266710809596</v>
      </c>
      <c r="J151">
        <v>0.89321558147922597</v>
      </c>
      <c r="K151">
        <v>0.87747520723301198</v>
      </c>
      <c r="L151">
        <v>0.84537656436794495</v>
      </c>
      <c r="M151">
        <v>0.95091553396210804</v>
      </c>
      <c r="O151">
        <f t="shared" si="21"/>
        <v>19</v>
      </c>
      <c r="P151" s="9">
        <f t="shared" si="22"/>
        <v>19.005475535041207</v>
      </c>
      <c r="Q151" s="9">
        <f t="shared" si="23"/>
        <v>15.868071115038834</v>
      </c>
      <c r="R151" s="9">
        <f t="shared" si="24"/>
        <v>18.955308515723388</v>
      </c>
      <c r="S151" s="9">
        <f t="shared" si="25"/>
        <v>19.390985628237786</v>
      </c>
      <c r="T151" s="9">
        <f t="shared" si="26"/>
        <v>19.862361304785928</v>
      </c>
      <c r="U151" s="9">
        <f t="shared" si="27"/>
        <v>18.012091379339655</v>
      </c>
      <c r="V151" s="9">
        <f t="shared" si="28"/>
        <v>19.340826849821923</v>
      </c>
      <c r="W151" s="9">
        <f t="shared" si="29"/>
        <v>19.721423138684063</v>
      </c>
      <c r="X151" s="9">
        <f t="shared" si="30"/>
        <v>16.891252849836185</v>
      </c>
    </row>
    <row r="152" spans="1:24" x14ac:dyDescent="0.15">
      <c r="A152" t="s">
        <v>168</v>
      </c>
      <c r="B152">
        <f>VLOOKUP(A152,'Data entry'!A:B,2,FALSE)</f>
        <v>2529</v>
      </c>
      <c r="C152" t="str">
        <f>VLOOKUP(A152,Main!A:F,5,FALSE)</f>
        <v>C</v>
      </c>
      <c r="D152">
        <v>2.60100833333333</v>
      </c>
      <c r="E152">
        <v>2.6002916666666702</v>
      </c>
      <c r="F152">
        <v>0.90129642336709603</v>
      </c>
      <c r="G152">
        <v>0.90342143625728799</v>
      </c>
      <c r="H152">
        <v>0.88520550826938005</v>
      </c>
      <c r="I152">
        <v>0.84677266710809596</v>
      </c>
      <c r="J152">
        <v>0.893276257067393</v>
      </c>
      <c r="K152">
        <v>0.87550639698798305</v>
      </c>
      <c r="L152">
        <v>0.84549413889043601</v>
      </c>
      <c r="M152">
        <v>0.94962375315694103</v>
      </c>
      <c r="O152">
        <f t="shared" si="21"/>
        <v>2529</v>
      </c>
      <c r="P152" s="9">
        <f t="shared" si="22"/>
        <v>2529.6970179627219</v>
      </c>
      <c r="Q152" s="9">
        <f t="shared" si="23"/>
        <v>7296.3094654615779</v>
      </c>
      <c r="R152" s="9">
        <f t="shared" si="24"/>
        <v>2523.0513282244447</v>
      </c>
      <c r="S152" s="9">
        <f t="shared" si="25"/>
        <v>2581.0422449375451</v>
      </c>
      <c r="T152" s="9">
        <f t="shared" si="26"/>
        <v>2643.7848284107163</v>
      </c>
      <c r="U152" s="9">
        <f t="shared" si="27"/>
        <v>2397.3413131418433</v>
      </c>
      <c r="V152" s="9">
        <f t="shared" si="28"/>
        <v>2580.3302658843336</v>
      </c>
      <c r="W152" s="9">
        <f t="shared" si="29"/>
        <v>2618.7711731370528</v>
      </c>
      <c r="X152" s="9">
        <f t="shared" si="30"/>
        <v>2251.6861758622531</v>
      </c>
    </row>
    <row r="153" spans="1:24" x14ac:dyDescent="0.15">
      <c r="A153" t="s">
        <v>126</v>
      </c>
      <c r="B153">
        <f>VLOOKUP(A153,'Data entry'!A:B,2,FALSE)</f>
        <v>55329</v>
      </c>
      <c r="C153" t="str">
        <f>VLOOKUP(A153,Main!A:F,5,FALSE)</f>
        <v>E</v>
      </c>
      <c r="D153">
        <v>0.75294512270200198</v>
      </c>
      <c r="E153">
        <v>0.75272819693259096</v>
      </c>
      <c r="F153">
        <v>0.90129642336709603</v>
      </c>
      <c r="G153">
        <v>0.90342143625728799</v>
      </c>
      <c r="H153">
        <v>0.88520550826938005</v>
      </c>
      <c r="I153">
        <v>0.84677266710809596</v>
      </c>
      <c r="J153">
        <v>0.893276257067393</v>
      </c>
      <c r="K153">
        <v>0.87550639698798305</v>
      </c>
      <c r="L153">
        <v>0.84549413889043601</v>
      </c>
      <c r="M153">
        <v>0.94962375315694103</v>
      </c>
      <c r="O153">
        <f t="shared" si="21"/>
        <v>55329</v>
      </c>
      <c r="P153" s="9">
        <f t="shared" si="22"/>
        <v>55344.945046226043</v>
      </c>
      <c r="Q153" s="9">
        <f t="shared" si="23"/>
        <v>46208.658248630716</v>
      </c>
      <c r="R153" s="9">
        <f t="shared" si="24"/>
        <v>55198.856045603119</v>
      </c>
      <c r="S153" s="9">
        <f t="shared" si="25"/>
        <v>56467.570727619393</v>
      </c>
      <c r="T153" s="9">
        <f t="shared" si="26"/>
        <v>57840.241506973711</v>
      </c>
      <c r="U153" s="9">
        <f t="shared" si="27"/>
        <v>52448.595300444853</v>
      </c>
      <c r="V153" s="9">
        <f t="shared" si="28"/>
        <v>56451.994179958201</v>
      </c>
      <c r="W153" s="9">
        <f t="shared" si="29"/>
        <v>57292.997326413599</v>
      </c>
      <c r="X153" s="9">
        <f t="shared" si="30"/>
        <v>49261.978815453775</v>
      </c>
    </row>
    <row r="154" spans="1:24" x14ac:dyDescent="0.15">
      <c r="A154" t="s">
        <v>149</v>
      </c>
      <c r="B154">
        <f>VLOOKUP(A154,'Data entry'!A:B,2,FALSE)</f>
        <v>49913</v>
      </c>
      <c r="C154" t="str">
        <f>VLOOKUP(A154,Main!A:F,5,FALSE)</f>
        <v>D</v>
      </c>
      <c r="D154">
        <v>0.75294512270200198</v>
      </c>
      <c r="E154">
        <v>0.75272819693259096</v>
      </c>
      <c r="F154">
        <v>0.90129642336709603</v>
      </c>
      <c r="G154">
        <v>0.90342143625728799</v>
      </c>
      <c r="H154">
        <v>0.88520550826938005</v>
      </c>
      <c r="I154">
        <v>0.84677266710809596</v>
      </c>
      <c r="J154">
        <v>0.893276257067393</v>
      </c>
      <c r="K154">
        <v>0.87550639698798305</v>
      </c>
      <c r="L154">
        <v>0.84549413889043601</v>
      </c>
      <c r="M154">
        <v>0.94962375315694103</v>
      </c>
      <c r="O154">
        <f t="shared" si="21"/>
        <v>49913</v>
      </c>
      <c r="P154" s="9">
        <f t="shared" si="22"/>
        <v>49927.384230553245</v>
      </c>
      <c r="Q154" s="9">
        <f t="shared" si="23"/>
        <v>41685.422819207015</v>
      </c>
      <c r="R154" s="9">
        <f t="shared" si="24"/>
        <v>49795.59547080534</v>
      </c>
      <c r="S154" s="9">
        <f t="shared" si="25"/>
        <v>50940.119245380665</v>
      </c>
      <c r="T154" s="9">
        <f t="shared" si="26"/>
        <v>52178.423147672635</v>
      </c>
      <c r="U154" s="9">
        <f t="shared" si="27"/>
        <v>47314.550005080593</v>
      </c>
      <c r="V154" s="9">
        <f t="shared" si="28"/>
        <v>50926.067442105472</v>
      </c>
      <c r="W154" s="9">
        <f t="shared" si="29"/>
        <v>51684.747158872953</v>
      </c>
      <c r="X154" s="9">
        <f t="shared" si="30"/>
        <v>44439.862434089613</v>
      </c>
    </row>
    <row r="155" spans="1:24" x14ac:dyDescent="0.15">
      <c r="A155" t="s">
        <v>247</v>
      </c>
      <c r="B155">
        <f>VLOOKUP(A155,'Data entry'!A:B,2,FALSE)</f>
        <v>42966</v>
      </c>
      <c r="C155" t="str">
        <f>VLOOKUP(A155,Main!A:F,5,FALSE)</f>
        <v>D</v>
      </c>
      <c r="D155">
        <v>0.75294512270200198</v>
      </c>
      <c r="E155">
        <v>0.75272819693259096</v>
      </c>
      <c r="F155">
        <v>0.90129642336709603</v>
      </c>
      <c r="G155">
        <v>0.90342143625728799</v>
      </c>
      <c r="H155">
        <v>0.88520550826938005</v>
      </c>
      <c r="I155">
        <v>0.84677266710809596</v>
      </c>
      <c r="J155">
        <v>0.893276257067393</v>
      </c>
      <c r="K155">
        <v>0.87550639698798305</v>
      </c>
      <c r="L155">
        <v>0.84549413889043601</v>
      </c>
      <c r="M155">
        <v>0.94962375315694103</v>
      </c>
      <c r="O155">
        <f t="shared" si="21"/>
        <v>42966</v>
      </c>
      <c r="P155" s="9">
        <f t="shared" si="22"/>
        <v>42978.382202030552</v>
      </c>
      <c r="Q155" s="9">
        <f t="shared" si="23"/>
        <v>35883.55492256624</v>
      </c>
      <c r="R155" s="9">
        <f t="shared" si="24"/>
        <v>42864.936088766895</v>
      </c>
      <c r="S155" s="9">
        <f t="shared" si="25"/>
        <v>43850.162552782349</v>
      </c>
      <c r="T155" s="9">
        <f t="shared" si="26"/>
        <v>44916.116622180642</v>
      </c>
      <c r="U155" s="9">
        <f t="shared" si="27"/>
        <v>40729.207932167825</v>
      </c>
      <c r="V155" s="9">
        <f t="shared" si="28"/>
        <v>43838.06651007761</v>
      </c>
      <c r="W155" s="9">
        <f t="shared" si="29"/>
        <v>44491.151532228789</v>
      </c>
      <c r="X155" s="9">
        <f t="shared" si="30"/>
        <v>38254.625635467601</v>
      </c>
    </row>
    <row r="156" spans="1:24" x14ac:dyDescent="0.15">
      <c r="A156" t="s">
        <v>119</v>
      </c>
      <c r="B156">
        <f>VLOOKUP(A156,'Data entry'!A:B,2,FALSE)</f>
        <v>31062</v>
      </c>
      <c r="C156" t="str">
        <f>VLOOKUP(A156,Main!A:F,5,FALSE)</f>
        <v>E</v>
      </c>
      <c r="D156">
        <v>0.75294512270200198</v>
      </c>
      <c r="E156">
        <v>0.75272819693259096</v>
      </c>
      <c r="F156">
        <v>0.90129642336709603</v>
      </c>
      <c r="G156">
        <v>0.90342143625728799</v>
      </c>
      <c r="H156">
        <v>0.88520550826938005</v>
      </c>
      <c r="I156">
        <v>0.84677266710809596</v>
      </c>
      <c r="J156">
        <v>0.893276257067393</v>
      </c>
      <c r="K156">
        <v>0.87550639698798305</v>
      </c>
      <c r="L156">
        <v>0.84549413889043601</v>
      </c>
      <c r="M156">
        <v>0.94962375315694103</v>
      </c>
      <c r="O156">
        <f t="shared" si="21"/>
        <v>31062</v>
      </c>
      <c r="P156" s="9">
        <f t="shared" si="22"/>
        <v>31070.951635234207</v>
      </c>
      <c r="Q156" s="9">
        <f t="shared" si="23"/>
        <v>25941.790788175593</v>
      </c>
      <c r="R156" s="9">
        <f t="shared" si="24"/>
        <v>30988.936479757889</v>
      </c>
      <c r="S156" s="9">
        <f t="shared" si="25"/>
        <v>31701.199767595899</v>
      </c>
      <c r="T156" s="9">
        <f t="shared" si="26"/>
        <v>32471.824571013709</v>
      </c>
      <c r="U156" s="9">
        <f t="shared" si="27"/>
        <v>29444.92521503042</v>
      </c>
      <c r="V156" s="9">
        <f t="shared" si="28"/>
        <v>31692.455009450045</v>
      </c>
      <c r="W156" s="9">
        <f t="shared" si="29"/>
        <v>32164.598726762804</v>
      </c>
      <c r="X156" s="9">
        <f t="shared" si="30"/>
        <v>27655.941476723332</v>
      </c>
    </row>
    <row r="157" spans="1:24" x14ac:dyDescent="0.15">
      <c r="A157" t="s">
        <v>194</v>
      </c>
      <c r="B157">
        <f>VLOOKUP(A157,'Data entry'!A:B,2,FALSE)</f>
        <v>20302</v>
      </c>
      <c r="C157" t="str">
        <f>VLOOKUP(A157,Main!A:F,5,FALSE)</f>
        <v>E</v>
      </c>
      <c r="D157">
        <v>0.75294512270200198</v>
      </c>
      <c r="E157">
        <v>0.75272819693259096</v>
      </c>
      <c r="F157">
        <v>0.90129642336709603</v>
      </c>
      <c r="G157">
        <v>0.90342143625728799</v>
      </c>
      <c r="H157">
        <v>0.88520550826938005</v>
      </c>
      <c r="I157">
        <v>0.84677266710809596</v>
      </c>
      <c r="J157">
        <v>0.893276257067393</v>
      </c>
      <c r="K157">
        <v>0.87550639698798305</v>
      </c>
      <c r="L157">
        <v>0.84549413889043601</v>
      </c>
      <c r="M157">
        <v>0.94962375315694103</v>
      </c>
      <c r="O157">
        <f t="shared" si="21"/>
        <v>20302</v>
      </c>
      <c r="P157" s="9">
        <f t="shared" si="22"/>
        <v>20307.850753284554</v>
      </c>
      <c r="Q157" s="9">
        <f t="shared" si="23"/>
        <v>16955.451567237811</v>
      </c>
      <c r="R157" s="9">
        <f t="shared" si="24"/>
        <v>20254.24597295875</v>
      </c>
      <c r="S157" s="9">
        <f t="shared" si="25"/>
        <v>20719.778432867555</v>
      </c>
      <c r="T157" s="9">
        <f t="shared" si="26"/>
        <v>21223.455747882312</v>
      </c>
      <c r="U157" s="9">
        <f t="shared" si="27"/>
        <v>19245.086334284581</v>
      </c>
      <c r="V157" s="9">
        <f t="shared" si="28"/>
        <v>20714.062893627415</v>
      </c>
      <c r="W157" s="9">
        <f t="shared" si="29"/>
        <v>21022.654154617809</v>
      </c>
      <c r="X157" s="9">
        <f t="shared" si="30"/>
        <v>18075.813658503543</v>
      </c>
    </row>
    <row r="158" spans="1:24" x14ac:dyDescent="0.15">
      <c r="A158" t="s">
        <v>216</v>
      </c>
      <c r="B158">
        <f>VLOOKUP(A158,'Data entry'!A:B,2,FALSE)</f>
        <v>13621</v>
      </c>
      <c r="C158" t="str">
        <f>VLOOKUP(A158,Main!A:F,5,FALSE)</f>
        <v>D</v>
      </c>
      <c r="D158">
        <v>0.75294512270200198</v>
      </c>
      <c r="E158">
        <v>0.75272819693259096</v>
      </c>
      <c r="F158">
        <v>0.90129642336709603</v>
      </c>
      <c r="G158">
        <v>0.90342143625728799</v>
      </c>
      <c r="H158">
        <v>0.88520550826938005</v>
      </c>
      <c r="I158">
        <v>0.84677266710809596</v>
      </c>
      <c r="J158">
        <v>0.893276257067393</v>
      </c>
      <c r="K158">
        <v>0.87550639698798305</v>
      </c>
      <c r="L158">
        <v>0.84549413889043601</v>
      </c>
      <c r="M158">
        <v>0.94962375315694103</v>
      </c>
      <c r="O158">
        <f t="shared" si="21"/>
        <v>13621</v>
      </c>
      <c r="P158" s="9">
        <f t="shared" si="22"/>
        <v>13624.925382252435</v>
      </c>
      <c r="Q158" s="9">
        <f t="shared" si="23"/>
        <v>11375.736666207576</v>
      </c>
      <c r="R158" s="9">
        <f t="shared" si="24"/>
        <v>13588.960910140435</v>
      </c>
      <c r="S158" s="9">
        <f t="shared" si="25"/>
        <v>13901.295539064573</v>
      </c>
      <c r="T158" s="9">
        <f t="shared" si="26"/>
        <v>14239.222280657323</v>
      </c>
      <c r="U158" s="9">
        <f t="shared" si="27"/>
        <v>12911.896412141181</v>
      </c>
      <c r="V158" s="9">
        <f t="shared" si="28"/>
        <v>13897.460874500002</v>
      </c>
      <c r="W158" s="9">
        <f t="shared" si="29"/>
        <v>14104.50065215492</v>
      </c>
      <c r="X158" s="9">
        <f t="shared" si="30"/>
        <v>12127.409015982503</v>
      </c>
    </row>
    <row r="159" spans="1:24" x14ac:dyDescent="0.15">
      <c r="A159" t="s">
        <v>67</v>
      </c>
      <c r="B159">
        <f>VLOOKUP(A159,'Data entry'!A:B,2,FALSE)</f>
        <v>11430</v>
      </c>
      <c r="C159" t="str">
        <f>VLOOKUP(A159,Main!A:F,5,FALSE)</f>
        <v>E</v>
      </c>
      <c r="D159">
        <v>0.75294512270200198</v>
      </c>
      <c r="E159">
        <v>0.75272819693259096</v>
      </c>
      <c r="F159">
        <v>0.90129642336709603</v>
      </c>
      <c r="G159">
        <v>0.90342143625728799</v>
      </c>
      <c r="H159">
        <v>0.88520550826938005</v>
      </c>
      <c r="I159">
        <v>0.84677266710809596</v>
      </c>
      <c r="J159">
        <v>0.893276257067393</v>
      </c>
      <c r="K159">
        <v>0.87550639698798305</v>
      </c>
      <c r="L159">
        <v>0.84549413889043601</v>
      </c>
      <c r="M159">
        <v>0.94962375315694103</v>
      </c>
      <c r="O159">
        <f t="shared" si="21"/>
        <v>11430</v>
      </c>
      <c r="P159" s="9">
        <f t="shared" si="22"/>
        <v>11433.293966606367</v>
      </c>
      <c r="Q159" s="9">
        <f t="shared" si="23"/>
        <v>9545.8975181523092</v>
      </c>
      <c r="R159" s="9">
        <f t="shared" si="24"/>
        <v>11403.114543932543</v>
      </c>
      <c r="S159" s="9">
        <f t="shared" si="25"/>
        <v>11665.208722671468</v>
      </c>
      <c r="T159" s="9">
        <f t="shared" si="26"/>
        <v>11948.778405984376</v>
      </c>
      <c r="U159" s="9">
        <f t="shared" si="27"/>
        <v>10834.958959751391</v>
      </c>
      <c r="V159" s="9">
        <f t="shared" si="28"/>
        <v>11661.990881398944</v>
      </c>
      <c r="W159" s="9">
        <f t="shared" si="29"/>
        <v>11835.727366135434</v>
      </c>
      <c r="X159" s="9">
        <f t="shared" si="30"/>
        <v>10176.659940729756</v>
      </c>
    </row>
    <row r="160" spans="1:24" x14ac:dyDescent="0.15">
      <c r="A160" t="s">
        <v>60</v>
      </c>
      <c r="B160">
        <f>VLOOKUP(A160,'Data entry'!A:B,2,FALSE)</f>
        <v>9556</v>
      </c>
      <c r="C160" t="str">
        <f>VLOOKUP(A160,Main!A:F,5,FALSE)</f>
        <v>E</v>
      </c>
      <c r="D160">
        <v>0.75294512270200198</v>
      </c>
      <c r="E160">
        <v>0.75272819693259096</v>
      </c>
      <c r="F160">
        <v>0.90129642336709603</v>
      </c>
      <c r="G160">
        <v>0.90342143625728799</v>
      </c>
      <c r="H160">
        <v>0.88520550826938005</v>
      </c>
      <c r="I160">
        <v>0.84677266710809596</v>
      </c>
      <c r="J160">
        <v>0.893276257067393</v>
      </c>
      <c r="K160">
        <v>0.87550639698798305</v>
      </c>
      <c r="L160">
        <v>0.84549413889043601</v>
      </c>
      <c r="M160">
        <v>0.94962375315694103</v>
      </c>
      <c r="O160">
        <f t="shared" si="21"/>
        <v>9556</v>
      </c>
      <c r="P160" s="9">
        <f t="shared" si="22"/>
        <v>9558.7539059396713</v>
      </c>
      <c r="Q160" s="9">
        <f t="shared" si="23"/>
        <v>7980.8046092268996</v>
      </c>
      <c r="R160" s="9">
        <f t="shared" si="24"/>
        <v>9533.5225355922466</v>
      </c>
      <c r="S160" s="9">
        <f t="shared" si="25"/>
        <v>9752.6451928126462</v>
      </c>
      <c r="T160" s="9">
        <f t="shared" si="26"/>
        <v>9989.7223488702275</v>
      </c>
      <c r="U160" s="9">
        <f t="shared" si="27"/>
        <v>9058.5186193687041</v>
      </c>
      <c r="V160" s="9">
        <f t="shared" si="28"/>
        <v>9749.9549311153387</v>
      </c>
      <c r="W160" s="9">
        <f t="shared" si="29"/>
        <v>9895.2065363770962</v>
      </c>
      <c r="X160" s="9">
        <f t="shared" si="30"/>
        <v>8508.1506906048598</v>
      </c>
    </row>
    <row r="161" spans="1:24" x14ac:dyDescent="0.15">
      <c r="A161" t="s">
        <v>129</v>
      </c>
      <c r="B161">
        <f>VLOOKUP(A161,'Data entry'!A:B,2,FALSE)</f>
        <v>8653</v>
      </c>
      <c r="C161" t="str">
        <f>VLOOKUP(A161,Main!A:F,5,FALSE)</f>
        <v>D</v>
      </c>
      <c r="D161">
        <v>0.75294512270200198</v>
      </c>
      <c r="E161">
        <v>0.75272819693259096</v>
      </c>
      <c r="F161">
        <v>0.90129642336709603</v>
      </c>
      <c r="G161">
        <v>0.90342143625728799</v>
      </c>
      <c r="H161">
        <v>0.88520550826938005</v>
      </c>
      <c r="I161">
        <v>0.84677266710809596</v>
      </c>
      <c r="J161">
        <v>0.893276257067393</v>
      </c>
      <c r="K161">
        <v>0.87550639698798305</v>
      </c>
      <c r="L161">
        <v>0.84549413889043601</v>
      </c>
      <c r="M161">
        <v>0.94962375315694103</v>
      </c>
      <c r="O161">
        <f t="shared" si="21"/>
        <v>8653</v>
      </c>
      <c r="P161" s="9">
        <f t="shared" si="22"/>
        <v>8655.4936739321874</v>
      </c>
      <c r="Q161" s="9">
        <f t="shared" si="23"/>
        <v>7226.6536504437381</v>
      </c>
      <c r="R161" s="9">
        <f t="shared" si="24"/>
        <v>8632.6465571870776</v>
      </c>
      <c r="S161" s="9">
        <f t="shared" si="25"/>
        <v>8831.0630863758706</v>
      </c>
      <c r="T161" s="9">
        <f t="shared" si="26"/>
        <v>9045.7374931743489</v>
      </c>
      <c r="U161" s="9">
        <f t="shared" si="27"/>
        <v>8202.5284233358525</v>
      </c>
      <c r="V161" s="9">
        <f t="shared" si="28"/>
        <v>8828.6270425848707</v>
      </c>
      <c r="W161" s="9">
        <f t="shared" si="29"/>
        <v>8960.1530095511735</v>
      </c>
      <c r="X161" s="9">
        <f t="shared" si="30"/>
        <v>7704.1678448936636</v>
      </c>
    </row>
    <row r="162" spans="1:24" x14ac:dyDescent="0.15">
      <c r="A162" t="s">
        <v>118</v>
      </c>
      <c r="B162">
        <f>VLOOKUP(A162,'Data entry'!A:B,2,FALSE)</f>
        <v>6917</v>
      </c>
      <c r="C162" t="str">
        <f>VLOOKUP(A162,Main!A:F,5,FALSE)</f>
        <v>E</v>
      </c>
      <c r="D162">
        <v>0.75294512270200198</v>
      </c>
      <c r="E162">
        <v>0.75272819693259096</v>
      </c>
      <c r="F162">
        <v>0.90129642336709603</v>
      </c>
      <c r="G162">
        <v>0.90342143625728799</v>
      </c>
      <c r="H162">
        <v>0.88520550826938005</v>
      </c>
      <c r="I162">
        <v>0.84677266710809596</v>
      </c>
      <c r="J162">
        <v>0.893276257067393</v>
      </c>
      <c r="K162">
        <v>0.87550639698798305</v>
      </c>
      <c r="L162">
        <v>0.84549413889043601</v>
      </c>
      <c r="M162">
        <v>0.94962375315694103</v>
      </c>
      <c r="O162">
        <f t="shared" si="21"/>
        <v>6917</v>
      </c>
      <c r="P162" s="9">
        <f t="shared" si="22"/>
        <v>6918.9933829410538</v>
      </c>
      <c r="Q162" s="9">
        <f t="shared" si="23"/>
        <v>5776.8130475117696</v>
      </c>
      <c r="R162" s="9">
        <f t="shared" si="24"/>
        <v>6900.7299475399304</v>
      </c>
      <c r="S162" s="9">
        <f t="shared" si="25"/>
        <v>7059.339346869514</v>
      </c>
      <c r="T162" s="9">
        <f t="shared" si="26"/>
        <v>7230.9449023791713</v>
      </c>
      <c r="U162" s="9">
        <f t="shared" si="27"/>
        <v>6556.9038604199795</v>
      </c>
      <c r="V162" s="9">
        <f t="shared" si="28"/>
        <v>7057.3920320766838</v>
      </c>
      <c r="W162" s="9">
        <f t="shared" si="29"/>
        <v>7162.5307254207164</v>
      </c>
      <c r="X162" s="9">
        <f t="shared" si="30"/>
        <v>6158.526405076791</v>
      </c>
    </row>
    <row r="163" spans="1:24" x14ac:dyDescent="0.15">
      <c r="A163" t="s">
        <v>146</v>
      </c>
      <c r="B163">
        <f>VLOOKUP(A163,'Data entry'!A:B,2,FALSE)</f>
        <v>5416</v>
      </c>
      <c r="C163" t="str">
        <f>VLOOKUP(A163,Main!A:F,5,FALSE)</f>
        <v>E</v>
      </c>
      <c r="D163">
        <v>0.75294512270200198</v>
      </c>
      <c r="E163">
        <v>0.75272819693259096</v>
      </c>
      <c r="F163">
        <v>0.90129642336709603</v>
      </c>
      <c r="G163">
        <v>0.90342143625728799</v>
      </c>
      <c r="H163">
        <v>0.88520550826938005</v>
      </c>
      <c r="I163">
        <v>0.84677266710809596</v>
      </c>
      <c r="J163">
        <v>0.893276257067393</v>
      </c>
      <c r="K163">
        <v>0.87550639698798305</v>
      </c>
      <c r="L163">
        <v>0.84549413889043601</v>
      </c>
      <c r="M163">
        <v>0.94962375315694103</v>
      </c>
      <c r="O163">
        <f t="shared" si="21"/>
        <v>5416</v>
      </c>
      <c r="P163" s="9">
        <f t="shared" si="22"/>
        <v>5417.5608156727985</v>
      </c>
      <c r="Q163" s="9">
        <f t="shared" si="23"/>
        <v>4523.2354294237011</v>
      </c>
      <c r="R163" s="9">
        <f t="shared" si="24"/>
        <v>5403.2605747977823</v>
      </c>
      <c r="S163" s="9">
        <f t="shared" si="25"/>
        <v>5527.4514822387291</v>
      </c>
      <c r="T163" s="9">
        <f t="shared" si="26"/>
        <v>5661.8183593010835</v>
      </c>
      <c r="U163" s="9">
        <f t="shared" si="27"/>
        <v>5134.0452953642634</v>
      </c>
      <c r="V163" s="9">
        <f t="shared" si="28"/>
        <v>5525.9267378527284</v>
      </c>
      <c r="W163" s="9">
        <f t="shared" si="29"/>
        <v>5608.2501675406393</v>
      </c>
      <c r="X163" s="9">
        <f t="shared" si="30"/>
        <v>4822.1163813641606</v>
      </c>
    </row>
    <row r="164" spans="1:24" x14ac:dyDescent="0.15">
      <c r="A164" t="s">
        <v>240</v>
      </c>
      <c r="B164">
        <f>VLOOKUP(A164,'Data entry'!A:B,2,FALSE)</f>
        <v>3184</v>
      </c>
      <c r="C164" t="str">
        <f>VLOOKUP(A164,Main!A:F,5,FALSE)</f>
        <v>C</v>
      </c>
      <c r="D164">
        <v>0.75294512270200198</v>
      </c>
      <c r="E164">
        <v>0.75272819693259096</v>
      </c>
      <c r="F164">
        <v>0.90129642336709603</v>
      </c>
      <c r="G164">
        <v>0.90342143625728799</v>
      </c>
      <c r="H164">
        <v>0.88520550826938005</v>
      </c>
      <c r="I164">
        <v>0.84677266710809596</v>
      </c>
      <c r="J164">
        <v>0.893276257067393</v>
      </c>
      <c r="K164">
        <v>0.87550639698798305</v>
      </c>
      <c r="L164">
        <v>0.84549413889043601</v>
      </c>
      <c r="M164">
        <v>0.94962375315694103</v>
      </c>
      <c r="O164">
        <f t="shared" si="21"/>
        <v>3184</v>
      </c>
      <c r="P164" s="9">
        <f t="shared" si="22"/>
        <v>3184.917584398484</v>
      </c>
      <c r="Q164" s="9">
        <f t="shared" si="23"/>
        <v>2659.154654225455</v>
      </c>
      <c r="R164" s="9">
        <f t="shared" si="24"/>
        <v>3176.5106481085932</v>
      </c>
      <c r="S164" s="9">
        <f t="shared" si="25"/>
        <v>3249.5209600162689</v>
      </c>
      <c r="T164" s="9">
        <f t="shared" si="26"/>
        <v>3328.5135997072839</v>
      </c>
      <c r="U164" s="9">
        <f t="shared" si="27"/>
        <v>3018.2422859009998</v>
      </c>
      <c r="V164" s="9">
        <f t="shared" si="28"/>
        <v>3248.6245814850604</v>
      </c>
      <c r="W164" s="9">
        <f t="shared" si="29"/>
        <v>3297.0215165157674</v>
      </c>
      <c r="X164" s="9">
        <f t="shared" si="30"/>
        <v>2834.8631015996102</v>
      </c>
    </row>
    <row r="165" spans="1:24" x14ac:dyDescent="0.15">
      <c r="A165" t="s">
        <v>241</v>
      </c>
      <c r="B165">
        <f>VLOOKUP(A165,'Data entry'!A:B,2,FALSE)</f>
        <v>2951</v>
      </c>
      <c r="C165" t="str">
        <f>VLOOKUP(A165,Main!A:F,5,FALSE)</f>
        <v>D</v>
      </c>
      <c r="D165">
        <v>0.75294512270200198</v>
      </c>
      <c r="E165">
        <v>0.75272819693259096</v>
      </c>
      <c r="F165">
        <v>0.90129642336709603</v>
      </c>
      <c r="G165">
        <v>0.90342143625728799</v>
      </c>
      <c r="H165">
        <v>0.88520550826938005</v>
      </c>
      <c r="I165">
        <v>0.84677266710809596</v>
      </c>
      <c r="J165">
        <v>0.893276257067393</v>
      </c>
      <c r="K165">
        <v>0.87550639698798305</v>
      </c>
      <c r="L165">
        <v>0.84549413889043601</v>
      </c>
      <c r="M165">
        <v>0.94962375315694103</v>
      </c>
      <c r="O165">
        <f t="shared" si="21"/>
        <v>2951</v>
      </c>
      <c r="P165" s="9">
        <f t="shared" si="22"/>
        <v>2951.8504370477158</v>
      </c>
      <c r="Q165" s="9">
        <f t="shared" si="23"/>
        <v>2464.5619926568211</v>
      </c>
      <c r="R165" s="9">
        <f t="shared" si="24"/>
        <v>2944.0587068368272</v>
      </c>
      <c r="S165" s="9">
        <f t="shared" si="25"/>
        <v>3011.726241522616</v>
      </c>
      <c r="T165" s="9">
        <f t="shared" si="26"/>
        <v>3084.9383268643828</v>
      </c>
      <c r="U165" s="9">
        <f t="shared" si="27"/>
        <v>2797.3721688736969</v>
      </c>
      <c r="V165" s="9">
        <f t="shared" si="28"/>
        <v>3010.8954585309084</v>
      </c>
      <c r="W165" s="9">
        <f t="shared" si="29"/>
        <v>3055.7507836802856</v>
      </c>
      <c r="X165" s="9">
        <f t="shared" si="30"/>
        <v>2627.4123783983823</v>
      </c>
    </row>
    <row r="166" spans="1:24" x14ac:dyDescent="0.15">
      <c r="A166" t="s">
        <v>100</v>
      </c>
      <c r="B166">
        <f>VLOOKUP(A166,'Data entry'!A:B,2,FALSE)</f>
        <v>1684</v>
      </c>
      <c r="C166" t="str">
        <f>VLOOKUP(A166,Main!A:F,5,FALSE)</f>
        <v>D</v>
      </c>
      <c r="D166">
        <v>0.75294512270200198</v>
      </c>
      <c r="E166">
        <v>0.75272819693259096</v>
      </c>
      <c r="F166">
        <v>0.90129642336709603</v>
      </c>
      <c r="G166">
        <v>0.90342143625728799</v>
      </c>
      <c r="H166">
        <v>0.88520550826938005</v>
      </c>
      <c r="I166">
        <v>0.84677266710809596</v>
      </c>
      <c r="J166">
        <v>0.893276257067393</v>
      </c>
      <c r="K166">
        <v>0.87550639698798305</v>
      </c>
      <c r="L166">
        <v>0.84549413889043601</v>
      </c>
      <c r="M166">
        <v>0.94962375315694103</v>
      </c>
      <c r="O166">
        <f t="shared" si="21"/>
        <v>1684</v>
      </c>
      <c r="P166" s="9">
        <f t="shared" si="22"/>
        <v>1684.4853053162838</v>
      </c>
      <c r="Q166" s="9">
        <f t="shared" si="23"/>
        <v>1406.4121977750208</v>
      </c>
      <c r="R166" s="9">
        <f t="shared" si="24"/>
        <v>1680.0389231830623</v>
      </c>
      <c r="S166" s="9">
        <f t="shared" si="25"/>
        <v>1718.6536735764437</v>
      </c>
      <c r="T166" s="9">
        <f t="shared" si="26"/>
        <v>1760.4324440662895</v>
      </c>
      <c r="U166" s="9">
        <f t="shared" si="27"/>
        <v>1596.3316612617098</v>
      </c>
      <c r="V166" s="9">
        <f t="shared" si="28"/>
        <v>1718.1795839261438</v>
      </c>
      <c r="W166" s="9">
        <f t="shared" si="29"/>
        <v>1743.7764553431382</v>
      </c>
      <c r="X166" s="9">
        <f t="shared" si="30"/>
        <v>1499.3434243384872</v>
      </c>
    </row>
    <row r="167" spans="1:24" x14ac:dyDescent="0.15">
      <c r="A167" t="s">
        <v>112</v>
      </c>
      <c r="B167">
        <f>VLOOKUP(A167,'Data entry'!A:B,2,FALSE)</f>
        <v>1298</v>
      </c>
      <c r="C167" t="str">
        <f>VLOOKUP(A167,Main!A:F,5,FALSE)</f>
        <v>D</v>
      </c>
      <c r="D167">
        <v>0.75294512270200198</v>
      </c>
      <c r="E167">
        <v>0.75272819693259096</v>
      </c>
      <c r="F167">
        <v>0.90129642336709603</v>
      </c>
      <c r="G167">
        <v>0.90342143625728799</v>
      </c>
      <c r="H167">
        <v>0.88520550826938005</v>
      </c>
      <c r="I167">
        <v>0.84677266710809596</v>
      </c>
      <c r="J167">
        <v>0.893276257067393</v>
      </c>
      <c r="K167">
        <v>0.87550639698798305</v>
      </c>
      <c r="L167">
        <v>0.84549413889043601</v>
      </c>
      <c r="M167">
        <v>0.94962375315694103</v>
      </c>
      <c r="O167">
        <f t="shared" si="21"/>
        <v>1298</v>
      </c>
      <c r="P167" s="9">
        <f t="shared" si="22"/>
        <v>1298.3740654991309</v>
      </c>
      <c r="Q167" s="9">
        <f t="shared" si="23"/>
        <v>1084.0398056484423</v>
      </c>
      <c r="R167" s="9">
        <f t="shared" si="24"/>
        <v>1294.9468659688926</v>
      </c>
      <c r="S167" s="9">
        <f t="shared" si="25"/>
        <v>1324.7104918659288</v>
      </c>
      <c r="T167" s="9">
        <f t="shared" si="26"/>
        <v>1356.9128933480069</v>
      </c>
      <c r="U167" s="9">
        <f t="shared" si="27"/>
        <v>1230.426660521199</v>
      </c>
      <c r="V167" s="9">
        <f t="shared" si="28"/>
        <v>1324.3450712209826</v>
      </c>
      <c r="W167" s="9">
        <f t="shared" si="29"/>
        <v>1344.0747262680484</v>
      </c>
      <c r="X167" s="9">
        <f t="shared" si="30"/>
        <v>1155.6696940566248</v>
      </c>
    </row>
    <row r="168" spans="1:24" x14ac:dyDescent="0.15">
      <c r="A168" t="s">
        <v>169</v>
      </c>
      <c r="B168">
        <f>VLOOKUP(A168,'Data entry'!A:B,2,FALSE)</f>
        <v>818</v>
      </c>
      <c r="C168" t="str">
        <f>VLOOKUP(A168,Main!A:F,5,FALSE)</f>
        <v>E</v>
      </c>
      <c r="D168">
        <v>0.75294512270200198</v>
      </c>
      <c r="E168">
        <v>0.75272819693259096</v>
      </c>
      <c r="F168">
        <v>0.90129642336709603</v>
      </c>
      <c r="G168">
        <v>0.90342143625728799</v>
      </c>
      <c r="H168">
        <v>0.88520550826938005</v>
      </c>
      <c r="I168">
        <v>0.84677266710809596</v>
      </c>
      <c r="J168">
        <v>0.893276257067393</v>
      </c>
      <c r="K168">
        <v>0.87550639698798305</v>
      </c>
      <c r="L168">
        <v>0.84549413889043601</v>
      </c>
      <c r="M168">
        <v>0.94962375315694103</v>
      </c>
      <c r="O168">
        <f t="shared" si="21"/>
        <v>818</v>
      </c>
      <c r="P168" s="9">
        <f t="shared" si="22"/>
        <v>818.23573619282661</v>
      </c>
      <c r="Q168" s="9">
        <f t="shared" si="23"/>
        <v>683.16221958430344</v>
      </c>
      <c r="R168" s="9">
        <f t="shared" si="24"/>
        <v>816.07591399272269</v>
      </c>
      <c r="S168" s="9">
        <f t="shared" si="25"/>
        <v>834.83296020518469</v>
      </c>
      <c r="T168" s="9">
        <f t="shared" si="26"/>
        <v>855.1269235428889</v>
      </c>
      <c r="U168" s="9">
        <f t="shared" si="27"/>
        <v>775.41526063662627</v>
      </c>
      <c r="V168" s="9">
        <f t="shared" si="28"/>
        <v>834.60267200212922</v>
      </c>
      <c r="W168" s="9">
        <f t="shared" si="29"/>
        <v>847.0363066928071</v>
      </c>
      <c r="X168" s="9">
        <f t="shared" si="30"/>
        <v>728.30339733306562</v>
      </c>
    </row>
    <row r="169" spans="1:24" x14ac:dyDescent="0.15">
      <c r="A169" t="s">
        <v>175</v>
      </c>
      <c r="B169">
        <f>VLOOKUP(A169,'Data entry'!A:B,2,FALSE)</f>
        <v>381</v>
      </c>
      <c r="C169" t="str">
        <f>VLOOKUP(A169,Main!A:F,5,FALSE)</f>
        <v>D</v>
      </c>
      <c r="D169">
        <v>0.75294512270200198</v>
      </c>
      <c r="E169">
        <v>0.75272819693259096</v>
      </c>
      <c r="F169">
        <v>0.90129642336709603</v>
      </c>
      <c r="G169">
        <v>0.90342143625728799</v>
      </c>
      <c r="H169">
        <v>0.88520550826938005</v>
      </c>
      <c r="I169">
        <v>0.84677266710809596</v>
      </c>
      <c r="J169">
        <v>0.893276257067393</v>
      </c>
      <c r="K169">
        <v>0.87550639698798305</v>
      </c>
      <c r="L169">
        <v>0.84549413889043601</v>
      </c>
      <c r="M169">
        <v>0.94962375315694103</v>
      </c>
      <c r="O169">
        <f t="shared" si="21"/>
        <v>381</v>
      </c>
      <c r="P169" s="9">
        <f t="shared" si="22"/>
        <v>381.10979888687893</v>
      </c>
      <c r="Q169" s="9">
        <f t="shared" si="23"/>
        <v>318.1965839384103</v>
      </c>
      <c r="R169" s="9">
        <f t="shared" si="24"/>
        <v>380.10381813108478</v>
      </c>
      <c r="S169" s="9">
        <f t="shared" si="25"/>
        <v>388.84029075571561</v>
      </c>
      <c r="T169" s="9">
        <f t="shared" si="26"/>
        <v>398.29261353281254</v>
      </c>
      <c r="U169" s="9">
        <f t="shared" si="27"/>
        <v>361.1652986583797</v>
      </c>
      <c r="V169" s="9">
        <f t="shared" si="28"/>
        <v>388.73302937996482</v>
      </c>
      <c r="W169" s="9">
        <f t="shared" si="29"/>
        <v>394.52424553784778</v>
      </c>
      <c r="X169" s="9">
        <f t="shared" si="30"/>
        <v>339.22199802432522</v>
      </c>
    </row>
    <row r="170" spans="1:24" x14ac:dyDescent="0.15">
      <c r="A170" t="s">
        <v>184</v>
      </c>
      <c r="B170">
        <f>VLOOKUP(A170,'Data entry'!A:B,2,FALSE)</f>
        <v>87</v>
      </c>
      <c r="C170" t="str">
        <f>VLOOKUP(A170,Main!A:F,5,FALSE)</f>
        <v>E</v>
      </c>
      <c r="D170">
        <v>0.75290000000000001</v>
      </c>
      <c r="E170">
        <v>0.75270000000000004</v>
      </c>
      <c r="F170">
        <v>0.90129999999999999</v>
      </c>
      <c r="G170">
        <v>0.90339999999999998</v>
      </c>
      <c r="H170">
        <v>0.88519999999999999</v>
      </c>
      <c r="I170">
        <v>0.8468</v>
      </c>
      <c r="J170">
        <v>0.89329999999999998</v>
      </c>
      <c r="K170">
        <v>0.87549999999999994</v>
      </c>
      <c r="L170">
        <v>0.84549413889043601</v>
      </c>
      <c r="M170">
        <v>0.94962375315694103</v>
      </c>
      <c r="O170">
        <f t="shared" si="21"/>
        <v>87</v>
      </c>
      <c r="P170" s="9">
        <f t="shared" si="22"/>
        <v>87.023116779593465</v>
      </c>
      <c r="Q170" s="9">
        <f t="shared" si="23"/>
        <v>72.656052368800616</v>
      </c>
      <c r="R170" s="9">
        <f t="shared" si="24"/>
        <v>86.797764002656635</v>
      </c>
      <c r="S170" s="9">
        <f t="shared" si="25"/>
        <v>88.788748305467692</v>
      </c>
      <c r="T170" s="9">
        <f t="shared" si="26"/>
        <v>90.945205479452056</v>
      </c>
      <c r="U170" s="9">
        <f t="shared" si="27"/>
        <v>82.47128624202395</v>
      </c>
      <c r="V170" s="9">
        <f t="shared" si="28"/>
        <v>88.768817818389493</v>
      </c>
      <c r="W170" s="9">
        <f t="shared" si="29"/>
        <v>90.087555308139571</v>
      </c>
      <c r="X170" s="9">
        <f t="shared" si="30"/>
        <v>77.460141281145127</v>
      </c>
    </row>
    <row r="171" spans="1:24" x14ac:dyDescent="0.15">
      <c r="A171" t="s">
        <v>51</v>
      </c>
      <c r="B171">
        <f>VLOOKUP(A171,'Data entry'!A:B,2,FALSE)</f>
        <v>16</v>
      </c>
      <c r="C171" t="str">
        <f>VLOOKUP(A171,Main!A:F,5,FALSE)</f>
        <v>D</v>
      </c>
      <c r="D171">
        <v>0.75290000000000001</v>
      </c>
      <c r="E171">
        <v>0.75270000000000004</v>
      </c>
      <c r="F171">
        <v>0.90129999999999999</v>
      </c>
      <c r="G171">
        <v>0.90339999999999998</v>
      </c>
      <c r="H171">
        <v>0.88519999999999999</v>
      </c>
      <c r="I171">
        <v>0.8468</v>
      </c>
      <c r="J171">
        <v>0.89329999999999998</v>
      </c>
      <c r="K171">
        <v>0.87549999999999994</v>
      </c>
      <c r="L171">
        <v>0.84549413889043601</v>
      </c>
      <c r="M171">
        <v>0.94962375315694103</v>
      </c>
      <c r="O171">
        <f t="shared" si="21"/>
        <v>16</v>
      </c>
      <c r="P171" s="9">
        <f t="shared" si="22"/>
        <v>16.004251361764315</v>
      </c>
      <c r="Q171" s="9">
        <f t="shared" si="23"/>
        <v>13.36203261954954</v>
      </c>
      <c r="R171" s="9">
        <f t="shared" si="24"/>
        <v>15.96280717290237</v>
      </c>
      <c r="S171" s="9">
        <f t="shared" si="25"/>
        <v>16.328965205603254</v>
      </c>
      <c r="T171" s="9">
        <f t="shared" si="26"/>
        <v>16.725555030703827</v>
      </c>
      <c r="U171" s="9">
        <f t="shared" si="27"/>
        <v>15.167133101981417</v>
      </c>
      <c r="V171" s="9">
        <f t="shared" si="28"/>
        <v>16.325299828669333</v>
      </c>
      <c r="W171" s="9">
        <f t="shared" si="29"/>
        <v>16.567826263565898</v>
      </c>
      <c r="X171" s="9">
        <f t="shared" si="30"/>
        <v>14.245543224118643</v>
      </c>
    </row>
    <row r="172" spans="1:24" x14ac:dyDescent="0.15">
      <c r="A172" t="s">
        <v>162</v>
      </c>
      <c r="B172">
        <f>VLOOKUP(A172,'Data entry'!A:B,2,FALSE)</f>
        <v>1270</v>
      </c>
      <c r="C172" t="str">
        <f>VLOOKUP(A172,Main!A:F,5,FALSE)</f>
        <v>C</v>
      </c>
      <c r="D172">
        <v>0.52939166666666704</v>
      </c>
      <c r="E172">
        <v>0.75272819693259096</v>
      </c>
      <c r="F172">
        <v>0.90129642336709603</v>
      </c>
      <c r="G172">
        <v>0.90342143625728799</v>
      </c>
      <c r="H172">
        <v>0.88520550826938005</v>
      </c>
      <c r="I172">
        <v>0.84677266710809596</v>
      </c>
      <c r="J172">
        <v>0.893276257067393</v>
      </c>
      <c r="K172">
        <v>0.87550639698798305</v>
      </c>
      <c r="L172">
        <v>0.84549413889043601</v>
      </c>
      <c r="M172">
        <v>0.94962375315694103</v>
      </c>
      <c r="O172">
        <f t="shared" si="21"/>
        <v>1270</v>
      </c>
      <c r="P172" s="9">
        <f t="shared" si="22"/>
        <v>893.18750035728499</v>
      </c>
      <c r="Q172" s="9">
        <f t="shared" si="23"/>
        <v>1060.6552797947011</v>
      </c>
      <c r="R172" s="9">
        <f t="shared" si="24"/>
        <v>1267.0127271036158</v>
      </c>
      <c r="S172" s="9">
        <f t="shared" si="25"/>
        <v>1296.134302519052</v>
      </c>
      <c r="T172" s="9">
        <f t="shared" si="26"/>
        <v>1327.6420451093752</v>
      </c>
      <c r="U172" s="9">
        <f t="shared" si="27"/>
        <v>1203.8843288612657</v>
      </c>
      <c r="V172" s="9">
        <f t="shared" si="28"/>
        <v>1295.7767645998827</v>
      </c>
      <c r="W172" s="9">
        <f t="shared" si="29"/>
        <v>1315.0808184594925</v>
      </c>
      <c r="X172" s="9">
        <f t="shared" si="30"/>
        <v>1130.7399934144173</v>
      </c>
    </row>
    <row r="173" spans="1:24" x14ac:dyDescent="0.15">
      <c r="A173" t="s">
        <v>272</v>
      </c>
      <c r="B173">
        <f>VLOOKUP(A173,'Data entry'!A:B,2,FALSE)</f>
        <v>61348</v>
      </c>
      <c r="C173" t="str">
        <f>VLOOKUP(A173,Main!A:F,5,FALSE)</f>
        <v>E</v>
      </c>
      <c r="D173">
        <v>0.63966057761347705</v>
      </c>
      <c r="E173">
        <v>0.60772962687825505</v>
      </c>
      <c r="F173">
        <v>0.65454547893142601</v>
      </c>
      <c r="G173">
        <v>0.74063446369708397</v>
      </c>
      <c r="H173">
        <v>0.77697668234412298</v>
      </c>
      <c r="I173">
        <v>0.74953154025984703</v>
      </c>
      <c r="J173">
        <v>0.78344511001192896</v>
      </c>
      <c r="K173">
        <v>0.77999957669715303</v>
      </c>
      <c r="L173">
        <v>0.72706494468832195</v>
      </c>
      <c r="M173">
        <v>0.811301715827773</v>
      </c>
      <c r="O173">
        <f t="shared" si="21"/>
        <v>61348</v>
      </c>
      <c r="P173" s="9">
        <f t="shared" si="22"/>
        <v>64571.308325063474</v>
      </c>
      <c r="Q173" s="9">
        <f t="shared" si="23"/>
        <v>56960.132412179068</v>
      </c>
      <c r="R173" s="9">
        <f t="shared" si="24"/>
        <v>54217.104401326309</v>
      </c>
      <c r="S173" s="9">
        <f t="shared" si="25"/>
        <v>58478.515650956055</v>
      </c>
      <c r="T173" s="9">
        <f t="shared" si="26"/>
        <v>63594.342530165522</v>
      </c>
      <c r="U173" s="9">
        <f t="shared" si="27"/>
        <v>58692.383607016141</v>
      </c>
      <c r="V173" s="9">
        <f t="shared" si="28"/>
        <v>61618.995759625839</v>
      </c>
      <c r="W173" s="9">
        <f t="shared" si="29"/>
        <v>65814.497564216741</v>
      </c>
      <c r="X173" s="9">
        <f t="shared" si="30"/>
        <v>54978.28903422154</v>
      </c>
    </row>
    <row r="174" spans="1:24" x14ac:dyDescent="0.15">
      <c r="A174" t="s">
        <v>128</v>
      </c>
      <c r="B174">
        <f>VLOOKUP(A174,'Data entry'!A:B,2,FALSE)</f>
        <v>41</v>
      </c>
      <c r="C174" t="str">
        <f>VLOOKUP(A174,Main!A:F,5,FALSE)</f>
        <v>E</v>
      </c>
      <c r="D174">
        <v>0.63966057761347705</v>
      </c>
      <c r="E174">
        <v>0.60772962687825505</v>
      </c>
      <c r="F174">
        <v>0.65454547893142601</v>
      </c>
      <c r="G174">
        <v>0.74063446369708397</v>
      </c>
      <c r="H174">
        <v>0.77697668234412298</v>
      </c>
      <c r="I174">
        <v>0.74953154025984703</v>
      </c>
      <c r="J174">
        <v>0.78344511001192896</v>
      </c>
      <c r="K174">
        <v>0.77999957669715303</v>
      </c>
      <c r="L174">
        <v>0.72706494468832195</v>
      </c>
      <c r="M174">
        <v>0.811301715827773</v>
      </c>
      <c r="O174">
        <f t="shared" si="21"/>
        <v>41</v>
      </c>
      <c r="P174" s="9">
        <f t="shared" si="22"/>
        <v>43.154196409460816</v>
      </c>
      <c r="Q174" s="9">
        <f t="shared" si="23"/>
        <v>38.067507154256731</v>
      </c>
      <c r="R174" s="9">
        <f t="shared" si="24"/>
        <v>36.234290937836256</v>
      </c>
      <c r="S174" s="9">
        <f t="shared" si="25"/>
        <v>39.082270680204708</v>
      </c>
      <c r="T174" s="9">
        <f t="shared" si="26"/>
        <v>42.501272148020902</v>
      </c>
      <c r="U174" s="9">
        <f t="shared" si="27"/>
        <v>39.225202580160101</v>
      </c>
      <c r="V174" s="9">
        <f t="shared" si="28"/>
        <v>41.181111464834373</v>
      </c>
      <c r="W174" s="9">
        <f t="shared" si="29"/>
        <v>43.985042709344825</v>
      </c>
      <c r="X174" s="9">
        <f t="shared" si="30"/>
        <v>36.743004668499111</v>
      </c>
    </row>
    <row r="175" spans="1:24" x14ac:dyDescent="0.15">
      <c r="A175" t="s">
        <v>147</v>
      </c>
      <c r="B175">
        <f>VLOOKUP(A175,'Data entry'!A:B,2,FALSE)</f>
        <v>11</v>
      </c>
      <c r="C175" t="str">
        <f>VLOOKUP(A175,Main!A:F,5,FALSE)</f>
        <v>E</v>
      </c>
      <c r="D175">
        <v>0.63966057761347705</v>
      </c>
      <c r="E175">
        <v>0.60772962687825505</v>
      </c>
      <c r="F175">
        <v>0.65454547893142601</v>
      </c>
      <c r="G175">
        <v>0.74063446369708397</v>
      </c>
      <c r="H175">
        <v>0.77697668234412298</v>
      </c>
      <c r="I175">
        <v>0.74953154025984703</v>
      </c>
      <c r="J175">
        <v>0.78344511001192896</v>
      </c>
      <c r="K175">
        <v>0.77999957669715303</v>
      </c>
      <c r="L175">
        <v>0.72706494468832195</v>
      </c>
      <c r="M175">
        <v>0.811301715827773</v>
      </c>
      <c r="O175">
        <f t="shared" si="21"/>
        <v>11</v>
      </c>
      <c r="P175" s="9">
        <f t="shared" si="22"/>
        <v>11.577955134245585</v>
      </c>
      <c r="Q175" s="9">
        <f t="shared" si="23"/>
        <v>10.213233626751805</v>
      </c>
      <c r="R175" s="9">
        <f t="shared" si="24"/>
        <v>9.7213951296633869</v>
      </c>
      <c r="S175" s="9">
        <f t="shared" si="25"/>
        <v>10.485487255664678</v>
      </c>
      <c r="T175" s="9">
        <f t="shared" si="26"/>
        <v>11.402780332395853</v>
      </c>
      <c r="U175" s="9">
        <f t="shared" si="27"/>
        <v>10.523834838579539</v>
      </c>
      <c r="V175" s="9">
        <f t="shared" si="28"/>
        <v>11.048590880809222</v>
      </c>
      <c r="W175" s="9">
        <f t="shared" si="29"/>
        <v>11.800865117141294</v>
      </c>
      <c r="X175" s="9">
        <f t="shared" si="30"/>
        <v>9.8578793013046386</v>
      </c>
    </row>
    <row r="176" spans="1:24" x14ac:dyDescent="0.15">
      <c r="A176" t="s">
        <v>154</v>
      </c>
      <c r="B176">
        <f>VLOOKUP(A176,'Data entry'!A:B,2,FALSE)</f>
        <v>3412</v>
      </c>
      <c r="C176" t="str">
        <f>VLOOKUP(A176,Main!A:F,5,FALSE)</f>
        <v>C</v>
      </c>
      <c r="D176">
        <v>0.71</v>
      </c>
      <c r="E176">
        <v>0.71</v>
      </c>
      <c r="F176">
        <v>0.71</v>
      </c>
      <c r="G176">
        <v>0.71</v>
      </c>
      <c r="H176">
        <v>0.71</v>
      </c>
      <c r="I176">
        <v>0.71</v>
      </c>
      <c r="J176">
        <v>0.71</v>
      </c>
      <c r="K176">
        <v>0.71</v>
      </c>
      <c r="L176">
        <v>0.71</v>
      </c>
      <c r="M176">
        <v>0.71</v>
      </c>
      <c r="O176">
        <f t="shared" si="21"/>
        <v>3412</v>
      </c>
      <c r="P176" s="9">
        <f t="shared" si="22"/>
        <v>3412</v>
      </c>
      <c r="Q176" s="9">
        <f t="shared" si="23"/>
        <v>3412</v>
      </c>
      <c r="R176" s="9">
        <f t="shared" si="24"/>
        <v>3412</v>
      </c>
      <c r="S176" s="9">
        <f t="shared" si="25"/>
        <v>3412</v>
      </c>
      <c r="T176" s="9">
        <f t="shared" si="26"/>
        <v>3412</v>
      </c>
      <c r="U176" s="9">
        <f t="shared" si="27"/>
        <v>3412</v>
      </c>
      <c r="V176" s="9">
        <f t="shared" si="28"/>
        <v>3412</v>
      </c>
      <c r="W176" s="9">
        <f t="shared" si="29"/>
        <v>3412</v>
      </c>
      <c r="X176" s="9">
        <f t="shared" si="30"/>
        <v>3412</v>
      </c>
    </row>
    <row r="177" spans="1:24" x14ac:dyDescent="0.15">
      <c r="A177" t="s">
        <v>206</v>
      </c>
      <c r="B177">
        <f>VLOOKUP(A177,'Data entry'!A:B,2,FALSE)</f>
        <v>1336</v>
      </c>
      <c r="C177" t="str">
        <f>VLOOKUP(A177,Main!A:F,5,FALSE)</f>
        <v>C</v>
      </c>
      <c r="D177">
        <v>0.38450000000000001</v>
      </c>
      <c r="E177">
        <v>0.38450000000000001</v>
      </c>
      <c r="F177">
        <v>0.38450000000000001</v>
      </c>
      <c r="G177">
        <v>0.38450000000000001</v>
      </c>
      <c r="H177">
        <v>0.38450000000000001</v>
      </c>
      <c r="I177">
        <v>0.38450000000000001</v>
      </c>
      <c r="J177">
        <v>0.38450000000000001</v>
      </c>
      <c r="K177">
        <v>0.38450000000000001</v>
      </c>
      <c r="L177">
        <v>0.38450000000000001</v>
      </c>
      <c r="M177">
        <v>0.38450000000000001</v>
      </c>
      <c r="O177">
        <f t="shared" si="21"/>
        <v>1336</v>
      </c>
      <c r="P177" s="9">
        <f t="shared" si="22"/>
        <v>1336</v>
      </c>
      <c r="Q177" s="9">
        <f t="shared" si="23"/>
        <v>1336</v>
      </c>
      <c r="R177" s="9">
        <f t="shared" si="24"/>
        <v>1336</v>
      </c>
      <c r="S177" s="9">
        <f t="shared" si="25"/>
        <v>1336</v>
      </c>
      <c r="T177" s="9">
        <f t="shared" si="26"/>
        <v>1336</v>
      </c>
      <c r="U177" s="9">
        <f t="shared" si="27"/>
        <v>1336</v>
      </c>
      <c r="V177" s="9">
        <f t="shared" si="28"/>
        <v>1336</v>
      </c>
      <c r="W177" s="9">
        <f t="shared" si="29"/>
        <v>1336</v>
      </c>
      <c r="X177" s="9">
        <f t="shared" si="30"/>
        <v>1336</v>
      </c>
    </row>
    <row r="178" spans="1:24" x14ac:dyDescent="0.15">
      <c r="A178" t="s">
        <v>63</v>
      </c>
      <c r="B178">
        <f>VLOOKUP(A178,'Data entry'!A:B,2,FALSE)</f>
        <v>775</v>
      </c>
      <c r="C178" t="str">
        <f>VLOOKUP(A178,Main!A:F,5,FALSE)</f>
        <v>C</v>
      </c>
      <c r="D178">
        <v>0.376</v>
      </c>
      <c r="E178">
        <v>0.376</v>
      </c>
      <c r="F178">
        <v>0.376</v>
      </c>
      <c r="G178">
        <v>0.376</v>
      </c>
      <c r="H178">
        <v>0.376</v>
      </c>
      <c r="I178">
        <v>0.376</v>
      </c>
      <c r="J178">
        <v>0.376</v>
      </c>
      <c r="K178">
        <v>0.376</v>
      </c>
      <c r="L178">
        <v>0.376</v>
      </c>
      <c r="M178">
        <v>0.376</v>
      </c>
      <c r="O178">
        <f t="shared" si="21"/>
        <v>775</v>
      </c>
      <c r="P178" s="9">
        <f t="shared" si="22"/>
        <v>775</v>
      </c>
      <c r="Q178" s="9">
        <f t="shared" si="23"/>
        <v>775</v>
      </c>
      <c r="R178" s="9">
        <f t="shared" si="24"/>
        <v>775</v>
      </c>
      <c r="S178" s="9">
        <f t="shared" si="25"/>
        <v>775</v>
      </c>
      <c r="T178" s="9">
        <f t="shared" si="26"/>
        <v>775</v>
      </c>
      <c r="U178" s="9">
        <f t="shared" si="27"/>
        <v>775</v>
      </c>
      <c r="V178" s="9">
        <f t="shared" si="28"/>
        <v>775</v>
      </c>
      <c r="W178" s="9">
        <f t="shared" si="29"/>
        <v>775</v>
      </c>
      <c r="X178" s="9">
        <f t="shared" si="30"/>
        <v>775</v>
      </c>
    </row>
    <row r="179" spans="1:24" x14ac:dyDescent="0.15">
      <c r="A179" t="s">
        <v>159</v>
      </c>
      <c r="B179">
        <f>VLOOKUP(A179,'Data entry'!A:B,2,FALSE)</f>
        <v>1192</v>
      </c>
      <c r="C179" t="str">
        <f>VLOOKUP(A179,Main!A:F,5,FALSE)</f>
        <v>C</v>
      </c>
      <c r="D179">
        <v>0.283589441666667</v>
      </c>
      <c r="E179">
        <v>0.28456714166666702</v>
      </c>
      <c r="F179">
        <v>0.30085202500000002</v>
      </c>
      <c r="G179">
        <v>0.302137441178496</v>
      </c>
      <c r="H179">
        <v>0.303349758333333</v>
      </c>
      <c r="I179">
        <v>0.30195649352417703</v>
      </c>
      <c r="J179">
        <v>0.30361116303575503</v>
      </c>
      <c r="K179">
        <v>0.30623312175671602</v>
      </c>
      <c r="L179">
        <v>0.30164311076994899</v>
      </c>
      <c r="M179">
        <v>0.30625015441775399</v>
      </c>
      <c r="O179">
        <f t="shared" si="21"/>
        <v>1192</v>
      </c>
      <c r="P179" s="9">
        <f t="shared" si="22"/>
        <v>1187.9045925219111</v>
      </c>
      <c r="Q179" s="9">
        <f t="shared" si="23"/>
        <v>1127.4779781411378</v>
      </c>
      <c r="R179" s="9">
        <f t="shared" si="24"/>
        <v>1186.9287447501019</v>
      </c>
      <c r="S179" s="9">
        <f t="shared" si="25"/>
        <v>1187.2362511956321</v>
      </c>
      <c r="T179" s="9">
        <f t="shared" si="26"/>
        <v>1197.5000362241954</v>
      </c>
      <c r="U179" s="9">
        <f t="shared" si="27"/>
        <v>1185.503644470514</v>
      </c>
      <c r="V179" s="9">
        <f t="shared" si="28"/>
        <v>1181.7941320734456</v>
      </c>
      <c r="W179" s="9">
        <f t="shared" si="29"/>
        <v>1210.1382995363649</v>
      </c>
      <c r="X179" s="9">
        <f t="shared" si="30"/>
        <v>1174.0682669087164</v>
      </c>
    </row>
    <row r="180" spans="1:24" x14ac:dyDescent="0.15">
      <c r="P180" s="9"/>
      <c r="Q180" s="9"/>
      <c r="R180" s="9"/>
      <c r="S180" s="9"/>
      <c r="T180" s="9"/>
      <c r="U180" s="9"/>
      <c r="V180" s="9"/>
      <c r="W180" s="9"/>
      <c r="X180" s="9"/>
    </row>
    <row r="181" spans="1:24" x14ac:dyDescent="0.15">
      <c r="A181" s="63" t="s">
        <v>322</v>
      </c>
      <c r="P181" s="9"/>
      <c r="Q181" s="9"/>
      <c r="R181" s="9"/>
      <c r="S181" s="9"/>
      <c r="T181" s="9"/>
      <c r="U181" s="9"/>
      <c r="V181" s="9"/>
      <c r="W181" s="9"/>
      <c r="X181" s="9"/>
    </row>
    <row r="182" spans="1:24" x14ac:dyDescent="0.15">
      <c r="A182" s="10" t="s">
        <v>87</v>
      </c>
      <c r="B182">
        <f>VLOOKUP(A182,'Data entry'!A:B,2,FALSE)</f>
        <v>12</v>
      </c>
      <c r="C182" t="str">
        <f>VLOOKUP(A182,Main!A:F,5,FALSE)</f>
        <v>F</v>
      </c>
      <c r="D182">
        <v>0.83333000000000002</v>
      </c>
      <c r="E182">
        <v>0.83333000000000002</v>
      </c>
      <c r="F182">
        <v>0.83333000000000002</v>
      </c>
      <c r="G182">
        <v>0.83333000000000002</v>
      </c>
      <c r="H182">
        <v>0.83333000000000002</v>
      </c>
      <c r="I182">
        <v>0.83333000000000002</v>
      </c>
      <c r="J182">
        <v>0.83333000000000002</v>
      </c>
      <c r="K182">
        <v>0.83333000000000002</v>
      </c>
      <c r="L182">
        <v>0.83333000000000002</v>
      </c>
      <c r="M182" s="11"/>
      <c r="O182">
        <f t="shared" ref="O182:O194" si="31">B182</f>
        <v>12</v>
      </c>
      <c r="P182" s="9">
        <f t="shared" si="22"/>
        <v>12</v>
      </c>
      <c r="Q182" s="9">
        <f t="shared" si="23"/>
        <v>12</v>
      </c>
      <c r="R182" s="9">
        <f t="shared" si="24"/>
        <v>12</v>
      </c>
      <c r="S182" s="9">
        <f t="shared" si="25"/>
        <v>12</v>
      </c>
      <c r="T182" s="9">
        <f t="shared" si="26"/>
        <v>12</v>
      </c>
      <c r="U182" s="9">
        <f t="shared" si="27"/>
        <v>12</v>
      </c>
      <c r="V182" s="9">
        <f t="shared" si="28"/>
        <v>12</v>
      </c>
      <c r="W182" s="9">
        <f t="shared" si="29"/>
        <v>12</v>
      </c>
      <c r="X182" s="9"/>
    </row>
    <row r="183" spans="1:24" x14ac:dyDescent="0.15">
      <c r="A183" s="10" t="s">
        <v>211</v>
      </c>
      <c r="B183">
        <f>VLOOKUP(A183,'Data entry'!A:B,2,FALSE)</f>
        <v>171</v>
      </c>
      <c r="C183" t="str">
        <f>VLOOKUP(A183,Main!A:F,5,FALSE)</f>
        <v>A</v>
      </c>
      <c r="D183">
        <v>2.24451</v>
      </c>
      <c r="E183">
        <v>2.4613849999999999</v>
      </c>
      <c r="F183">
        <v>2.7684116666666698</v>
      </c>
      <c r="G183">
        <v>3.1330293018560398</v>
      </c>
      <c r="H183">
        <v>3.1887883828961701</v>
      </c>
      <c r="I183">
        <v>3.2934630812507999</v>
      </c>
      <c r="J183">
        <v>3.38753768145423</v>
      </c>
      <c r="K183">
        <v>3.45997438644787</v>
      </c>
      <c r="L183">
        <v>3.5087719298245599</v>
      </c>
      <c r="M183" s="11"/>
      <c r="O183">
        <f t="shared" si="31"/>
        <v>171</v>
      </c>
      <c r="P183" s="9">
        <f t="shared" si="22"/>
        <v>155.93302551205929</v>
      </c>
      <c r="Q183" s="9">
        <f t="shared" si="23"/>
        <v>152.03549387825854</v>
      </c>
      <c r="R183" s="9">
        <f t="shared" si="24"/>
        <v>151.09925550953332</v>
      </c>
      <c r="S183" s="9">
        <f t="shared" si="25"/>
        <v>168.00989789444654</v>
      </c>
      <c r="T183" s="9">
        <f t="shared" si="26"/>
        <v>165.56518170173513</v>
      </c>
      <c r="U183" s="9">
        <f t="shared" si="27"/>
        <v>166.25119477700372</v>
      </c>
      <c r="V183" s="9">
        <f t="shared" si="28"/>
        <v>167.42000917624449</v>
      </c>
      <c r="W183" s="9">
        <f t="shared" si="29"/>
        <v>168.62185172353702</v>
      </c>
      <c r="X183" s="9"/>
    </row>
    <row r="184" spans="1:24" x14ac:dyDescent="0.15">
      <c r="A184" s="10" t="s">
        <v>242</v>
      </c>
      <c r="B184">
        <f>VLOOKUP(A184,'Data entry'!A:B,2,FALSE)</f>
        <v>21</v>
      </c>
      <c r="C184" t="str">
        <f>VLOOKUP(A184,Main!A:F,5,FALSE)</f>
        <v>A</v>
      </c>
      <c r="D184">
        <v>7.3021351000420598</v>
      </c>
      <c r="E184">
        <v>7.3753453536421096</v>
      </c>
      <c r="F184">
        <v>7.9146889773578799</v>
      </c>
      <c r="G184">
        <v>7.9481529377886702</v>
      </c>
      <c r="H184">
        <v>7.8873903690918299</v>
      </c>
      <c r="I184">
        <v>7.9525048613100298</v>
      </c>
      <c r="J184">
        <v>8.1733992977783902</v>
      </c>
      <c r="K184">
        <v>8.2134129096726092</v>
      </c>
      <c r="L184">
        <v>8.0301029910493202</v>
      </c>
      <c r="M184" s="11"/>
      <c r="O184">
        <f t="shared" si="31"/>
        <v>21</v>
      </c>
      <c r="P184" s="9">
        <f t="shared" si="22"/>
        <v>20.791546666375179</v>
      </c>
      <c r="Q184" s="9">
        <f t="shared" si="23"/>
        <v>19.568962579523603</v>
      </c>
      <c r="R184" s="9">
        <f t="shared" si="24"/>
        <v>20.911584090725597</v>
      </c>
      <c r="S184" s="9">
        <f t="shared" si="25"/>
        <v>21.161778976685866</v>
      </c>
      <c r="T184" s="9">
        <f t="shared" si="26"/>
        <v>20.82805363084595</v>
      </c>
      <c r="U184" s="9">
        <f t="shared" si="27"/>
        <v>20.432453622191634</v>
      </c>
      <c r="V184" s="9">
        <f t="shared" si="28"/>
        <v>20.897693460803726</v>
      </c>
      <c r="W184" s="9">
        <f t="shared" si="29"/>
        <v>21.479384672323615</v>
      </c>
      <c r="X184" s="9"/>
    </row>
    <row r="185" spans="1:24" x14ac:dyDescent="0.15">
      <c r="A185" s="10" t="s">
        <v>265</v>
      </c>
      <c r="B185">
        <f>VLOOKUP(A185,'Data entry'!A:B,2,FALSE)</f>
        <v>24319</v>
      </c>
      <c r="C185" t="str">
        <f>VLOOKUP(A185,Main!A:F,5,FALSE)</f>
        <v>B</v>
      </c>
      <c r="D185">
        <v>1.90376824244752</v>
      </c>
      <c r="E185">
        <v>2.1885424177547299</v>
      </c>
      <c r="F185">
        <v>2.7200085279057902</v>
      </c>
      <c r="G185">
        <v>3.0201347480804301</v>
      </c>
      <c r="H185">
        <v>3.6481326353686598</v>
      </c>
      <c r="I185">
        <v>4.8283701472094203</v>
      </c>
      <c r="J185">
        <v>5.67381930843574</v>
      </c>
      <c r="K185">
        <v>7.0086054155852198</v>
      </c>
      <c r="L185">
        <v>8.8504075492831493</v>
      </c>
      <c r="M185" s="11"/>
      <c r="O185">
        <f t="shared" si="31"/>
        <v>24319</v>
      </c>
      <c r="P185" s="9">
        <f t="shared" si="22"/>
        <v>21154.600209019038</v>
      </c>
      <c r="Q185" s="9">
        <f t="shared" si="23"/>
        <v>19567.278010835966</v>
      </c>
      <c r="R185" s="9">
        <f t="shared" si="24"/>
        <v>21902.296721092956</v>
      </c>
      <c r="S185" s="9">
        <f t="shared" si="25"/>
        <v>20132.671774732738</v>
      </c>
      <c r="T185" s="9">
        <f t="shared" si="26"/>
        <v>18374.510415446497</v>
      </c>
      <c r="U185" s="9">
        <f t="shared" si="27"/>
        <v>20695.254329901923</v>
      </c>
      <c r="V185" s="9">
        <f t="shared" si="28"/>
        <v>19687.456145699889</v>
      </c>
      <c r="W185" s="9">
        <f t="shared" si="29"/>
        <v>19258.127284253951</v>
      </c>
      <c r="X185" s="9"/>
    </row>
    <row r="186" spans="1:24" x14ac:dyDescent="0.15">
      <c r="A186" s="10" t="s">
        <v>231</v>
      </c>
      <c r="B186">
        <f>VLOOKUP(A186,'Data entry'!A:B,2,FALSE)</f>
        <v>15</v>
      </c>
      <c r="C186" t="str">
        <f>VLOOKUP(A186,Main!A:F,5,FALSE)</f>
        <v>A</v>
      </c>
      <c r="D186">
        <v>18.449952624878101</v>
      </c>
      <c r="E186">
        <v>18.4664030495763</v>
      </c>
      <c r="F186">
        <v>22.090644560211299</v>
      </c>
      <c r="G186">
        <v>22.148860634783802</v>
      </c>
      <c r="H186">
        <v>21.741138360711599</v>
      </c>
      <c r="I186">
        <v>20.750859237091401</v>
      </c>
      <c r="J186">
        <v>21.8847418164689</v>
      </c>
      <c r="K186">
        <v>21.507059099358202</v>
      </c>
      <c r="L186">
        <v>20.710401516303101</v>
      </c>
      <c r="M186" s="11"/>
      <c r="O186">
        <f t="shared" si="31"/>
        <v>15</v>
      </c>
      <c r="P186" s="9">
        <f t="shared" si="22"/>
        <v>14.986637550918251</v>
      </c>
      <c r="Q186" s="9">
        <f t="shared" si="23"/>
        <v>12.539065801753818</v>
      </c>
      <c r="R186" s="9">
        <f t="shared" si="24"/>
        <v>14.960573993715228</v>
      </c>
      <c r="S186" s="9">
        <f t="shared" si="25"/>
        <v>15.281302386729434</v>
      </c>
      <c r="T186" s="9">
        <f t="shared" si="26"/>
        <v>15.715834784699018</v>
      </c>
      <c r="U186" s="9">
        <f t="shared" si="27"/>
        <v>14.222826623530771</v>
      </c>
      <c r="V186" s="9">
        <f t="shared" si="28"/>
        <v>15.263413083606096</v>
      </c>
      <c r="W186" s="9">
        <f t="shared" si="29"/>
        <v>15.576998168597537</v>
      </c>
      <c r="X186" s="9"/>
    </row>
    <row r="187" spans="1:24" x14ac:dyDescent="0.15">
      <c r="A187" s="10" t="s">
        <v>178</v>
      </c>
      <c r="B187">
        <f>VLOOKUP(A187,'Data entry'!A:B,2,FALSE)</f>
        <v>110</v>
      </c>
      <c r="C187" t="str">
        <f>VLOOKUP(A187,Main!A:F,5,FALSE)</f>
        <v>B</v>
      </c>
      <c r="D187">
        <v>30.068166666666698</v>
      </c>
      <c r="E187">
        <v>30.272500000000001</v>
      </c>
      <c r="F187">
        <v>32.467166666666699</v>
      </c>
      <c r="G187">
        <v>35.237083333333302</v>
      </c>
      <c r="H187">
        <v>35.794416666666699</v>
      </c>
      <c r="I187">
        <v>35.677500000000002</v>
      </c>
      <c r="J187">
        <v>36.690833333333302</v>
      </c>
      <c r="K187">
        <v>37.189166666666701</v>
      </c>
      <c r="L187">
        <v>36.063333333333297</v>
      </c>
      <c r="M187" s="11"/>
      <c r="O187">
        <f t="shared" si="31"/>
        <v>110</v>
      </c>
      <c r="P187" s="9">
        <f t="shared" si="22"/>
        <v>109.25752195336814</v>
      </c>
      <c r="Q187" s="9">
        <f t="shared" si="23"/>
        <v>102.56438555874387</v>
      </c>
      <c r="R187" s="9">
        <f t="shared" si="24"/>
        <v>101.35311993756596</v>
      </c>
      <c r="S187" s="9">
        <f t="shared" si="25"/>
        <v>108.2872561595964</v>
      </c>
      <c r="T187" s="9">
        <f t="shared" si="26"/>
        <v>110.3604746221943</v>
      </c>
      <c r="U187" s="9">
        <f t="shared" si="27"/>
        <v>106.96200231665503</v>
      </c>
      <c r="V187" s="9">
        <f t="shared" si="28"/>
        <v>108.52600443677575</v>
      </c>
      <c r="W187" s="9">
        <f t="shared" si="29"/>
        <v>113.43400499121937</v>
      </c>
      <c r="X187" s="9"/>
    </row>
    <row r="188" spans="1:24" x14ac:dyDescent="0.15">
      <c r="A188" s="10" t="s">
        <v>114</v>
      </c>
      <c r="B188">
        <f>VLOOKUP(A188,'Data entry'!A:B,2,FALSE)</f>
        <v>8023</v>
      </c>
      <c r="C188" t="str">
        <f>VLOOKUP(A188,Main!A:F,5,FALSE)</f>
        <v>B</v>
      </c>
      <c r="D188">
        <v>18.626628957547801</v>
      </c>
      <c r="E188">
        <v>19.585789907694998</v>
      </c>
      <c r="F188">
        <v>20.57684875</v>
      </c>
      <c r="G188">
        <v>21.731547222222201</v>
      </c>
      <c r="H188">
        <v>23.866104457412501</v>
      </c>
      <c r="I188">
        <v>27.429386594166701</v>
      </c>
      <c r="J188">
        <v>29.069749999999999</v>
      </c>
      <c r="K188">
        <v>34.927165404040402</v>
      </c>
      <c r="L188">
        <v>43.733778318840002</v>
      </c>
      <c r="M188" s="11"/>
      <c r="O188">
        <f t="shared" si="31"/>
        <v>8023</v>
      </c>
      <c r="P188" s="9">
        <f t="shared" si="22"/>
        <v>7630.0953308854005</v>
      </c>
      <c r="Q188" s="9">
        <f t="shared" si="23"/>
        <v>7636.5819829159691</v>
      </c>
      <c r="R188" s="9">
        <f t="shared" si="24"/>
        <v>7596.7005861614216</v>
      </c>
      <c r="S188" s="9">
        <f t="shared" si="25"/>
        <v>7305.4320060908467</v>
      </c>
      <c r="T188" s="9">
        <f t="shared" si="26"/>
        <v>6980.7523913984032</v>
      </c>
      <c r="U188" s="9">
        <f t="shared" si="27"/>
        <v>7570.2738635522992</v>
      </c>
      <c r="V188" s="9">
        <f t="shared" si="28"/>
        <v>6677.5130919447629</v>
      </c>
      <c r="W188" s="9">
        <f t="shared" si="29"/>
        <v>6407.4191347858086</v>
      </c>
      <c r="X188" s="9"/>
    </row>
    <row r="189" spans="1:24" x14ac:dyDescent="0.15">
      <c r="A189" s="10" t="s">
        <v>160</v>
      </c>
      <c r="B189">
        <f>VLOOKUP(A189,'Data entry'!A:B,2,FALSE)</f>
        <v>441</v>
      </c>
      <c r="C189" t="str">
        <f>VLOOKUP(A189,Main!A:F,5,FALSE)</f>
        <v>B</v>
      </c>
      <c r="D189">
        <v>48.438059008772598</v>
      </c>
      <c r="E189">
        <v>53.654058312852001</v>
      </c>
      <c r="F189">
        <v>64.462108272529406</v>
      </c>
      <c r="G189">
        <v>69.914065825299701</v>
      </c>
      <c r="H189">
        <v>68.866667859063</v>
      </c>
      <c r="I189">
        <v>68.840320327700994</v>
      </c>
      <c r="J189">
        <v>69.789349180747607</v>
      </c>
      <c r="K189">
        <v>77.346112703930302</v>
      </c>
      <c r="L189">
        <v>84.640822006528495</v>
      </c>
      <c r="M189" s="11"/>
      <c r="O189">
        <f t="shared" si="31"/>
        <v>441</v>
      </c>
      <c r="P189" s="9">
        <f t="shared" si="22"/>
        <v>398.12802040646335</v>
      </c>
      <c r="Q189" s="9">
        <f t="shared" si="23"/>
        <v>367.05966264604905</v>
      </c>
      <c r="R189" s="9">
        <f t="shared" si="24"/>
        <v>406.61044973725939</v>
      </c>
      <c r="S189" s="9">
        <f t="shared" si="25"/>
        <v>447.70719983222762</v>
      </c>
      <c r="T189" s="9">
        <f t="shared" si="26"/>
        <v>441.16878569529217</v>
      </c>
      <c r="U189" s="9">
        <f t="shared" si="27"/>
        <v>435.00307168491247</v>
      </c>
      <c r="V189" s="9">
        <f t="shared" si="28"/>
        <v>397.91402454212505</v>
      </c>
      <c r="W189" s="9">
        <f t="shared" si="29"/>
        <v>402.9927273130964</v>
      </c>
      <c r="X189" s="9"/>
    </row>
    <row r="190" spans="1:24" x14ac:dyDescent="0.15">
      <c r="A190" s="10" t="s">
        <v>276</v>
      </c>
      <c r="B190">
        <f>VLOOKUP(A190,'Data entry'!A:B,2,FALSE)</f>
        <v>22</v>
      </c>
      <c r="C190" t="str">
        <f>VLOOKUP(A190,Main!A:F,5,FALSE)</f>
        <v>A</v>
      </c>
      <c r="D190">
        <v>94.542500000000004</v>
      </c>
      <c r="E190">
        <v>97.071666666666701</v>
      </c>
      <c r="F190">
        <v>108.989166666667</v>
      </c>
      <c r="G190">
        <v>108.47499999999999</v>
      </c>
      <c r="H190">
        <v>107.820833333333</v>
      </c>
      <c r="I190">
        <v>110.16500000000001</v>
      </c>
      <c r="J190">
        <v>114.7325</v>
      </c>
      <c r="K190">
        <v>115.38</v>
      </c>
      <c r="L190">
        <v>109.4525</v>
      </c>
      <c r="M190" s="11"/>
      <c r="O190">
        <f t="shared" si="31"/>
        <v>22</v>
      </c>
      <c r="P190" s="9">
        <f t="shared" si="22"/>
        <v>21.426798070154348</v>
      </c>
      <c r="Q190" s="9">
        <f t="shared" si="23"/>
        <v>19.594393938235399</v>
      </c>
      <c r="R190" s="9">
        <f t="shared" si="24"/>
        <v>22.10427901974348</v>
      </c>
      <c r="S190" s="9">
        <f t="shared" si="25"/>
        <v>22.133477605595772</v>
      </c>
      <c r="T190" s="9">
        <f t="shared" si="26"/>
        <v>21.531868863371539</v>
      </c>
      <c r="U190" s="9">
        <f t="shared" si="27"/>
        <v>21.124180158194061</v>
      </c>
      <c r="V190" s="9">
        <f t="shared" si="28"/>
        <v>21.876538394869129</v>
      </c>
      <c r="W190" s="9">
        <f t="shared" si="29"/>
        <v>23.19143007240584</v>
      </c>
      <c r="X190" s="9"/>
    </row>
    <row r="191" spans="1:24" x14ac:dyDescent="0.15">
      <c r="A191" s="10" t="s">
        <v>248</v>
      </c>
      <c r="B191">
        <f>VLOOKUP(A191,'Data entry'!A:B,2,FALSE)</f>
        <v>2117</v>
      </c>
      <c r="C191" t="str">
        <f>VLOOKUP(A191,Main!A:F,5,FALSE)</f>
        <v>B</v>
      </c>
      <c r="D191">
        <v>129.06903093288801</v>
      </c>
      <c r="E191">
        <v>130.564685218829</v>
      </c>
      <c r="F191">
        <v>135.856912797089</v>
      </c>
      <c r="G191">
        <v>145.58166749202601</v>
      </c>
      <c r="H191">
        <v>152.446413948767</v>
      </c>
      <c r="I191">
        <v>162.46485873677801</v>
      </c>
      <c r="J191">
        <v>178.74492504584799</v>
      </c>
      <c r="K191">
        <v>185.59255777221301</v>
      </c>
      <c r="L191">
        <v>198.76431684465601</v>
      </c>
      <c r="M191" s="11"/>
      <c r="O191">
        <f t="shared" si="31"/>
        <v>2117</v>
      </c>
      <c r="P191" s="9">
        <f t="shared" si="22"/>
        <v>2092.7491842604277</v>
      </c>
      <c r="Q191" s="9">
        <f t="shared" si="23"/>
        <v>2034.5334876046404</v>
      </c>
      <c r="R191" s="9">
        <f t="shared" si="24"/>
        <v>1975.5858642516971</v>
      </c>
      <c r="S191" s="9">
        <f t="shared" si="25"/>
        <v>2021.6703174414802</v>
      </c>
      <c r="T191" s="9">
        <f t="shared" si="26"/>
        <v>1986.4545529345412</v>
      </c>
      <c r="U191" s="9">
        <f t="shared" si="27"/>
        <v>1924.1838942142781</v>
      </c>
      <c r="V191" s="9">
        <f t="shared" si="28"/>
        <v>2038.8910571861027</v>
      </c>
      <c r="W191" s="9">
        <f t="shared" si="29"/>
        <v>1976.7101612652386</v>
      </c>
      <c r="X191" s="9"/>
    </row>
    <row r="192" spans="1:24" x14ac:dyDescent="0.15">
      <c r="A192" s="10" t="s">
        <v>137</v>
      </c>
      <c r="B192">
        <f>VLOOKUP(A192,'Data entry'!A:B,2,FALSE)</f>
        <v>41</v>
      </c>
      <c r="C192" t="str">
        <f>VLOOKUP(A192,Main!A:F,5,FALSE)</f>
        <v>C</v>
      </c>
      <c r="D192">
        <v>205.39416666666699</v>
      </c>
      <c r="E192">
        <v>206.449166666667</v>
      </c>
      <c r="F192">
        <v>206.5</v>
      </c>
      <c r="G192">
        <v>206.5</v>
      </c>
      <c r="H192">
        <v>206.5</v>
      </c>
      <c r="I192">
        <v>207.71666666666701</v>
      </c>
      <c r="J192">
        <v>208.5</v>
      </c>
      <c r="K192">
        <v>208.5</v>
      </c>
      <c r="L192">
        <v>208.5</v>
      </c>
      <c r="M192" s="11"/>
      <c r="O192">
        <f t="shared" si="31"/>
        <v>41</v>
      </c>
      <c r="P192" s="9">
        <f t="shared" si="22"/>
        <v>40.790481111169413</v>
      </c>
      <c r="Q192" s="9">
        <f t="shared" si="23"/>
        <v>40.989907183212331</v>
      </c>
      <c r="R192" s="9">
        <f t="shared" si="24"/>
        <v>41</v>
      </c>
      <c r="S192" s="9">
        <f t="shared" si="25"/>
        <v>41</v>
      </c>
      <c r="T192" s="9">
        <f t="shared" si="26"/>
        <v>40.75984915349428</v>
      </c>
      <c r="U192" s="9">
        <f t="shared" si="27"/>
        <v>40.845963229416533</v>
      </c>
      <c r="V192" s="9">
        <f t="shared" si="28"/>
        <v>41</v>
      </c>
      <c r="W192" s="9">
        <f t="shared" si="29"/>
        <v>41</v>
      </c>
      <c r="X192" s="9"/>
    </row>
    <row r="193" spans="1:25" x14ac:dyDescent="0.15">
      <c r="A193" s="10" t="s">
        <v>246</v>
      </c>
      <c r="B193">
        <f>VLOOKUP(A193,'Data entry'!A:B,2,FALSE)</f>
        <v>68</v>
      </c>
      <c r="C193" t="str">
        <f>VLOOKUP(A193,Main!A:F,5,FALSE)</f>
        <v>B</v>
      </c>
      <c r="D193">
        <v>2.95</v>
      </c>
      <c r="E193">
        <v>2.95</v>
      </c>
      <c r="F193">
        <v>3.6041666666666701</v>
      </c>
      <c r="G193">
        <v>46.7291666666667</v>
      </c>
      <c r="H193">
        <v>113.64749999999999</v>
      </c>
      <c r="I193">
        <v>141.38583333333301</v>
      </c>
      <c r="J193">
        <v>157.99916666666701</v>
      </c>
      <c r="K193">
        <v>165.90731666666699</v>
      </c>
      <c r="L193">
        <v>306.35461993727603</v>
      </c>
      <c r="M193" s="11"/>
      <c r="O193">
        <f t="shared" si="31"/>
        <v>68</v>
      </c>
      <c r="P193" s="9">
        <f t="shared" si="22"/>
        <v>68</v>
      </c>
      <c r="Q193" s="9">
        <f t="shared" si="23"/>
        <v>55.657803468208044</v>
      </c>
      <c r="R193" s="9">
        <f t="shared" si="24"/>
        <v>5.2447614801605011</v>
      </c>
      <c r="S193" s="9">
        <f t="shared" si="25"/>
        <v>27.959993253994465</v>
      </c>
      <c r="T193" s="9">
        <f t="shared" si="26"/>
        <v>54.659153734167262</v>
      </c>
      <c r="U193" s="9">
        <f t="shared" si="27"/>
        <v>60.849920094514992</v>
      </c>
      <c r="V193" s="9">
        <f t="shared" si="28"/>
        <v>64.758707145626204</v>
      </c>
      <c r="W193" s="9">
        <f t="shared" si="29"/>
        <v>36.825615803160417</v>
      </c>
      <c r="X193" s="9"/>
    </row>
    <row r="194" spans="1:25" x14ac:dyDescent="0.15">
      <c r="A194" s="10" t="s">
        <v>145</v>
      </c>
      <c r="B194">
        <f>VLOOKUP(A194,'Data entry'!A:B,2,FALSE)</f>
        <v>6307</v>
      </c>
      <c r="C194" t="str">
        <f>VLOOKUP(A194,Main!A:F,5,FALSE)</f>
        <v>C</v>
      </c>
      <c r="D194">
        <v>1166</v>
      </c>
      <c r="E194">
        <v>1166</v>
      </c>
      <c r="F194">
        <v>1167.3333333333301</v>
      </c>
      <c r="G194">
        <v>1182</v>
      </c>
      <c r="H194">
        <v>1184</v>
      </c>
      <c r="I194">
        <v>1182.75</v>
      </c>
      <c r="J194">
        <v>1182</v>
      </c>
      <c r="K194">
        <v>1192</v>
      </c>
      <c r="L194">
        <v>1450</v>
      </c>
      <c r="M194" s="11"/>
      <c r="O194">
        <f t="shared" si="31"/>
        <v>6307</v>
      </c>
      <c r="P194" s="9">
        <f t="shared" si="22"/>
        <v>6307</v>
      </c>
      <c r="Q194" s="9">
        <f t="shared" si="23"/>
        <v>6299.7961165048719</v>
      </c>
      <c r="R194" s="9">
        <f t="shared" si="24"/>
        <v>6228.7405527354595</v>
      </c>
      <c r="S194" s="9">
        <f t="shared" si="25"/>
        <v>6296.3462837837842</v>
      </c>
      <c r="T194" s="9">
        <f t="shared" si="26"/>
        <v>6313.665609807651</v>
      </c>
      <c r="U194" s="9">
        <f t="shared" si="27"/>
        <v>6311.0019035532996</v>
      </c>
      <c r="V194" s="9">
        <f t="shared" si="28"/>
        <v>6254.0889261744969</v>
      </c>
      <c r="W194" s="9">
        <f t="shared" si="29"/>
        <v>5184.7889655172412</v>
      </c>
      <c r="X194" s="9"/>
    </row>
    <row r="195" spans="1:25" x14ac:dyDescent="0.15">
      <c r="A195" s="10" t="s">
        <v>102</v>
      </c>
      <c r="B195">
        <f>VLOOKUP(A195,'Data entry'!A:B,2,FALSE)</f>
        <v>568</v>
      </c>
      <c r="C195" t="str">
        <f>VLOOKUP(A195,Main!A:F,5,FALSE)</f>
        <v>C</v>
      </c>
      <c r="D195">
        <v>919.56590735488101</v>
      </c>
      <c r="E195">
        <v>925.22628253199696</v>
      </c>
      <c r="F195">
        <v>925.98496128039301</v>
      </c>
      <c r="G195">
        <v>1010.30275716866</v>
      </c>
      <c r="H195">
        <v>1464.41793163743</v>
      </c>
      <c r="I195">
        <v>1622.5235016229201</v>
      </c>
      <c r="J195">
        <v>1647.76012727639</v>
      </c>
      <c r="K195">
        <v>1851.1221618326099</v>
      </c>
      <c r="L195">
        <v>1989.3914712282799</v>
      </c>
      <c r="M195" s="11"/>
      <c r="O195">
        <f t="shared" ref="O195:O198" si="32">B195</f>
        <v>568</v>
      </c>
      <c r="P195" s="9">
        <f t="shared" ref="P195:P198" si="33">(D195/E195)*$B195</f>
        <v>564.52507374541574</v>
      </c>
      <c r="Q195" s="9">
        <f t="shared" ref="Q195:Q198" si="34">(E195/F195)*$B195</f>
        <v>567.53462577999846</v>
      </c>
      <c r="R195" s="9">
        <f t="shared" ref="R195:R198" si="35">(F195/G195)*$B195</f>
        <v>520.59588502088934</v>
      </c>
      <c r="S195" s="9">
        <f t="shared" ref="S195:S198" si="36">(G195/H195)*$B195</f>
        <v>391.86352042968349</v>
      </c>
      <c r="T195" s="9">
        <f t="shared" ref="T195:T198" si="37">(H195/I195)*$B195</f>
        <v>512.65167150926789</v>
      </c>
      <c r="U195" s="9">
        <f t="shared" ref="U195:U198" si="38">(I195/J195)*$B195</f>
        <v>559.30067348160412</v>
      </c>
      <c r="V195" s="9">
        <f t="shared" ref="V195:V198" si="39">(J195/K195)*$B195</f>
        <v>505.60020920846284</v>
      </c>
      <c r="W195" s="9">
        <f t="shared" ref="W195:W198" si="40">(K195/L195)*$B195</f>
        <v>528.52211499215355</v>
      </c>
      <c r="X195" s="9"/>
    </row>
    <row r="196" spans="1:25" x14ac:dyDescent="0.15">
      <c r="A196" s="10" t="s">
        <v>257</v>
      </c>
      <c r="B196">
        <f>VLOOKUP(A196,'Data entry'!A:B,2,FALSE)</f>
        <v>1685</v>
      </c>
      <c r="C196" t="str">
        <f>VLOOKUP(A196,Main!A:F,5,FALSE)</f>
        <v>B</v>
      </c>
      <c r="D196">
        <v>1597.5558333333299</v>
      </c>
      <c r="E196">
        <v>1653.2308333333301</v>
      </c>
      <c r="F196">
        <v>1991.39083333333</v>
      </c>
      <c r="G196">
        <v>2177.0866666666702</v>
      </c>
      <c r="H196">
        <v>2228.8566666666702</v>
      </c>
      <c r="I196">
        <v>2263.7816666666699</v>
      </c>
      <c r="J196">
        <v>2288.2066666666701</v>
      </c>
      <c r="K196">
        <v>2294.1461505050902</v>
      </c>
      <c r="L196">
        <v>2297.76422623792</v>
      </c>
      <c r="M196" s="11"/>
      <c r="O196">
        <f t="shared" si="32"/>
        <v>1685</v>
      </c>
      <c r="P196" s="9">
        <f t="shared" si="33"/>
        <v>1628.2551261998599</v>
      </c>
      <c r="Q196" s="9">
        <f t="shared" si="34"/>
        <v>1398.8685232138841</v>
      </c>
      <c r="R196" s="9">
        <f t="shared" si="35"/>
        <v>1541.2769760352469</v>
      </c>
      <c r="S196" s="9">
        <f t="shared" si="36"/>
        <v>1645.8622432727095</v>
      </c>
      <c r="T196" s="9">
        <f t="shared" si="37"/>
        <v>1659.0042841292855</v>
      </c>
      <c r="U196" s="9">
        <f t="shared" si="38"/>
        <v>1667.0138077562922</v>
      </c>
      <c r="V196" s="9">
        <f t="shared" si="39"/>
        <v>1680.6375794691482</v>
      </c>
      <c r="W196" s="9">
        <f t="shared" si="40"/>
        <v>1682.3467871332473</v>
      </c>
      <c r="X196" s="9"/>
    </row>
    <row r="197" spans="1:25" x14ac:dyDescent="0.15">
      <c r="A197" s="10" t="s">
        <v>185</v>
      </c>
      <c r="B197">
        <f>VLOOKUP(A197,'Data entry'!A:B,2,FALSE)</f>
        <v>442</v>
      </c>
      <c r="C197" t="str">
        <f>VLOOKUP(A197,Main!A:F,5,FALSE)</f>
        <v>B</v>
      </c>
      <c r="D197">
        <v>1523.9275</v>
      </c>
      <c r="E197">
        <v>1817.9387083333299</v>
      </c>
      <c r="F197">
        <v>1970.3091666666701</v>
      </c>
      <c r="G197">
        <v>2140.2908640611599</v>
      </c>
      <c r="H197">
        <v>2439.7772011124398</v>
      </c>
      <c r="I197">
        <v>2472.4840511423499</v>
      </c>
      <c r="J197">
        <v>2663.5413982016298</v>
      </c>
      <c r="K197">
        <v>2813.2898353264</v>
      </c>
      <c r="L197">
        <v>2849.2886145414</v>
      </c>
      <c r="M197" s="11"/>
      <c r="O197">
        <f t="shared" si="32"/>
        <v>442</v>
      </c>
      <c r="P197" s="9">
        <f t="shared" si="33"/>
        <v>370.5163171411474</v>
      </c>
      <c r="Q197" s="9">
        <f t="shared" si="34"/>
        <v>407.8186929631587</v>
      </c>
      <c r="R197" s="9">
        <f t="shared" si="35"/>
        <v>406.89640192837942</v>
      </c>
      <c r="S197" s="9">
        <f t="shared" si="36"/>
        <v>387.7438322989866</v>
      </c>
      <c r="T197" s="9">
        <f t="shared" si="37"/>
        <v>436.15307544388764</v>
      </c>
      <c r="U197" s="9">
        <f t="shared" si="38"/>
        <v>410.29508733852651</v>
      </c>
      <c r="V197" s="9">
        <f t="shared" si="39"/>
        <v>418.47280831927895</v>
      </c>
      <c r="W197" s="9">
        <f t="shared" si="40"/>
        <v>436.41563752726711</v>
      </c>
      <c r="X197" s="9"/>
    </row>
    <row r="198" spans="1:25" x14ac:dyDescent="0.15">
      <c r="A198" s="10" t="s">
        <v>144</v>
      </c>
      <c r="B198">
        <f>VLOOKUP(A198,'Data entry'!A:B,2,FALSE)</f>
        <v>21694</v>
      </c>
      <c r="C198" t="str">
        <f>VLOOKUP(A198,Main!A:F,5,FALSE)</f>
        <v>B</v>
      </c>
      <c r="D198">
        <v>18414.448010037398</v>
      </c>
      <c r="E198">
        <v>25941.664144597202</v>
      </c>
      <c r="F198">
        <v>29011.491377053</v>
      </c>
      <c r="G198">
        <v>30914.8524362967</v>
      </c>
      <c r="H198">
        <v>33226.298152412703</v>
      </c>
      <c r="I198">
        <v>40864.329009777</v>
      </c>
      <c r="J198">
        <v>42000</v>
      </c>
      <c r="K198">
        <v>42000</v>
      </c>
      <c r="L198">
        <v>42000</v>
      </c>
      <c r="M198" s="11"/>
      <c r="O198">
        <f t="shared" si="32"/>
        <v>21694</v>
      </c>
      <c r="P198" s="9">
        <f t="shared" si="33"/>
        <v>15399.283288190689</v>
      </c>
      <c r="Q198" s="9">
        <f t="shared" si="34"/>
        <v>19398.467132855785</v>
      </c>
      <c r="R198" s="9">
        <f t="shared" si="35"/>
        <v>20358.347018821511</v>
      </c>
      <c r="S198" s="9">
        <f t="shared" si="36"/>
        <v>20184.818834665177</v>
      </c>
      <c r="T198" s="9">
        <f t="shared" si="37"/>
        <v>17639.132455741128</v>
      </c>
      <c r="U198" s="9">
        <f t="shared" si="38"/>
        <v>21107.398893764341</v>
      </c>
      <c r="V198" s="9">
        <f t="shared" si="39"/>
        <v>21694</v>
      </c>
      <c r="W198" s="9">
        <f t="shared" si="40"/>
        <v>21694</v>
      </c>
      <c r="X198" s="9"/>
    </row>
    <row r="200" spans="1:25" x14ac:dyDescent="0.15">
      <c r="O200" s="66">
        <f>SUMIF($C$3:$C$198,"A",O$3:O$198)</f>
        <v>21041</v>
      </c>
      <c r="P200" s="66">
        <f t="shared" ref="P200:W200" si="41">SUMIF($C$3:$C$198,"A",P$3:P$198)</f>
        <v>20446.788452115499</v>
      </c>
      <c r="Q200" s="66">
        <f t="shared" si="41"/>
        <v>19375.444650535352</v>
      </c>
      <c r="R200" s="66">
        <f t="shared" si="41"/>
        <v>16281.756809978748</v>
      </c>
      <c r="S200" s="66">
        <f t="shared" si="41"/>
        <v>12528.590214862414</v>
      </c>
      <c r="T200" s="66">
        <f t="shared" si="41"/>
        <v>21371.388065785206</v>
      </c>
      <c r="U200" s="66">
        <f t="shared" si="41"/>
        <v>21610.08116154496</v>
      </c>
      <c r="V200" s="66">
        <f t="shared" si="41"/>
        <v>21927.337276658534</v>
      </c>
      <c r="W200" s="66">
        <f t="shared" si="41"/>
        <v>20885.193664113278</v>
      </c>
      <c r="X200" s="12"/>
      <c r="Y200" s="1" t="s">
        <v>311</v>
      </c>
    </row>
    <row r="201" spans="1:25" x14ac:dyDescent="0.15">
      <c r="A201" s="69" t="s">
        <v>333</v>
      </c>
      <c r="O201" s="1"/>
      <c r="P201" s="13">
        <f>P200/$O$200</f>
        <v>0.97175934851554102</v>
      </c>
      <c r="Q201" s="13">
        <f t="shared" ref="Q201:W201" si="42">Q200/$O$200</f>
        <v>0.92084238631887039</v>
      </c>
      <c r="R201" s="13">
        <f t="shared" si="42"/>
        <v>0.77381097903991003</v>
      </c>
      <c r="S201" s="13">
        <f t="shared" si="42"/>
        <v>0.59543701415628603</v>
      </c>
      <c r="T201" s="13">
        <f t="shared" si="42"/>
        <v>1.0157021085397655</v>
      </c>
      <c r="U201" s="13">
        <f t="shared" si="42"/>
        <v>1.0270462982531705</v>
      </c>
      <c r="V201" s="13">
        <f t="shared" si="42"/>
        <v>1.0421242943138889</v>
      </c>
      <c r="W201" s="13">
        <f t="shared" si="42"/>
        <v>0.99259510784246363</v>
      </c>
      <c r="X201" s="12"/>
      <c r="Y201" s="1"/>
    </row>
    <row r="202" spans="1:25" x14ac:dyDescent="0.15">
      <c r="A202" s="68" t="s">
        <v>284</v>
      </c>
      <c r="B202">
        <f>VLOOKUP(A202,'Data entry'!A:B,2,FALSE)</f>
        <v>670</v>
      </c>
      <c r="O202" s="1"/>
      <c r="P202" s="13">
        <f>P201-100%</f>
        <v>-2.8240651484458978E-2</v>
      </c>
      <c r="Q202" s="13">
        <f t="shared" ref="Q202:W202" si="43">Q201-100%</f>
        <v>-7.9157613681129613E-2</v>
      </c>
      <c r="R202" s="13">
        <f t="shared" si="43"/>
        <v>-0.22618902096008997</v>
      </c>
      <c r="S202" s="13">
        <f t="shared" si="43"/>
        <v>-0.40456298584371397</v>
      </c>
      <c r="T202" s="13">
        <f t="shared" si="43"/>
        <v>1.5702108539765502E-2</v>
      </c>
      <c r="U202" s="13">
        <f t="shared" si="43"/>
        <v>2.7046298253170509E-2</v>
      </c>
      <c r="V202" s="13">
        <f t="shared" si="43"/>
        <v>4.2124294313888866E-2</v>
      </c>
      <c r="W202" s="13">
        <f t="shared" si="43"/>
        <v>-7.4048921575363691E-3</v>
      </c>
      <c r="X202" s="12"/>
      <c r="Y202" s="1"/>
    </row>
    <row r="203" spans="1:25" x14ac:dyDescent="0.15">
      <c r="A203" s="68" t="s">
        <v>98</v>
      </c>
      <c r="B203">
        <f>VLOOKUP(A203,'Data entry'!A:B,2,FALSE)</f>
        <v>658</v>
      </c>
      <c r="X203" s="12"/>
    </row>
    <row r="204" spans="1:25" x14ac:dyDescent="0.15">
      <c r="A204" s="68" t="s">
        <v>266</v>
      </c>
      <c r="B204">
        <f>VLOOKUP(A204,'Data entry'!A:B,2,FALSE)</f>
        <v>14</v>
      </c>
      <c r="O204" s="66">
        <f>SUMIF($C$3:$C$198,"A",O$3:O$198)+SUMIF($C$3:$C$198,"B",O$3:O$198)</f>
        <v>322210</v>
      </c>
      <c r="P204" s="66">
        <f t="shared" ref="P204:W204" si="44">SUMIF($C$3:$C$198,"A",P$3:P$198)+SUMIF($C$3:$C$198,"B",P$3:P$198)</f>
        <v>294084.95776652335</v>
      </c>
      <c r="Q204" s="66">
        <f t="shared" si="44"/>
        <v>285286.31976044702</v>
      </c>
      <c r="R204" s="66">
        <f t="shared" si="44"/>
        <v>303697.79570780986</v>
      </c>
      <c r="S204" s="66">
        <f t="shared" si="44"/>
        <v>306798.49531020294</v>
      </c>
      <c r="T204" s="66">
        <f t="shared" si="44"/>
        <v>301989.03164283134</v>
      </c>
      <c r="U204" s="66">
        <f t="shared" si="44"/>
        <v>311099.91473308753</v>
      </c>
      <c r="V204" s="66">
        <f t="shared" si="44"/>
        <v>308953.00234870013</v>
      </c>
      <c r="W204" s="66">
        <f t="shared" si="44"/>
        <v>315545.09124127956</v>
      </c>
      <c r="X204" s="12"/>
      <c r="Y204" s="1" t="s">
        <v>312</v>
      </c>
    </row>
    <row r="205" spans="1:25" x14ac:dyDescent="0.15">
      <c r="A205" s="68" t="s">
        <v>78</v>
      </c>
      <c r="B205">
        <f>VLOOKUP(A205,'Data entry'!A:B,2,FALSE)</f>
        <v>9</v>
      </c>
      <c r="O205" s="1"/>
      <c r="P205" s="13">
        <f>P204/$O$204</f>
        <v>0.91271207525068543</v>
      </c>
      <c r="Q205" s="13">
        <f t="shared" ref="Q205:W205" si="45">Q204/$O$204</f>
        <v>0.88540492151220329</v>
      </c>
      <c r="R205" s="13">
        <f t="shared" si="45"/>
        <v>0.94254615222311489</v>
      </c>
      <c r="S205" s="13">
        <f t="shared" si="45"/>
        <v>0.95216937807703961</v>
      </c>
      <c r="T205" s="13">
        <f t="shared" si="45"/>
        <v>0.93724289017358664</v>
      </c>
      <c r="U205" s="13">
        <f t="shared" si="45"/>
        <v>0.96551911713816307</v>
      </c>
      <c r="V205" s="13">
        <f t="shared" si="45"/>
        <v>0.95885603286272969</v>
      </c>
      <c r="W205" s="13">
        <f t="shared" si="45"/>
        <v>0.97931501580112212</v>
      </c>
      <c r="X205" s="12"/>
      <c r="Y205" s="1"/>
    </row>
    <row r="206" spans="1:25" x14ac:dyDescent="0.15">
      <c r="A206" s="68" t="s">
        <v>243</v>
      </c>
      <c r="B206">
        <f>VLOOKUP(A206,'Data entry'!A:B,2,FALSE)</f>
        <v>201</v>
      </c>
      <c r="D206">
        <v>19283.799950452099</v>
      </c>
      <c r="E206">
        <v>20230.929131054101</v>
      </c>
      <c r="F206">
        <v>22254.2356837607</v>
      </c>
      <c r="G206">
        <v>23061.784313865101</v>
      </c>
      <c r="H206">
        <v>23097.9873219373</v>
      </c>
      <c r="O206" s="1"/>
      <c r="P206" s="13">
        <f>P205-100%</f>
        <v>-8.7287924749314572E-2</v>
      </c>
      <c r="Q206" s="13">
        <f t="shared" ref="Q206" si="46">Q205-100%</f>
        <v>-0.11459507848779671</v>
      </c>
      <c r="R206" s="13">
        <f t="shared" ref="R206" si="47">R205-100%</f>
        <v>-5.7453847776885114E-2</v>
      </c>
      <c r="S206" s="13">
        <f t="shared" ref="S206" si="48">S205-100%</f>
        <v>-4.7830621922960392E-2</v>
      </c>
      <c r="T206" s="13">
        <f t="shared" ref="T206" si="49">T205-100%</f>
        <v>-6.275710982641336E-2</v>
      </c>
      <c r="U206" s="13">
        <f t="shared" ref="U206" si="50">U205-100%</f>
        <v>-3.4480882861836926E-2</v>
      </c>
      <c r="V206" s="13">
        <f t="shared" ref="V206" si="51">V205-100%</f>
        <v>-4.114396713727031E-2</v>
      </c>
      <c r="W206" s="13">
        <f t="shared" ref="W206" si="52">W205-100%</f>
        <v>-2.0684984198877876E-2</v>
      </c>
      <c r="X206" s="12"/>
      <c r="Y206" s="1"/>
    </row>
    <row r="207" spans="1:25" x14ac:dyDescent="0.15">
      <c r="A207" s="68" t="s">
        <v>135</v>
      </c>
      <c r="B207">
        <f>VLOOKUP(A207,'Data entry'!A:B,2,FALSE)</f>
        <v>212</v>
      </c>
      <c r="D207">
        <v>6907.8780694999996</v>
      </c>
      <c r="E207">
        <v>7014.1187772499998</v>
      </c>
      <c r="F207">
        <v>7485.51674166667</v>
      </c>
      <c r="G207">
        <v>8967.9270795833309</v>
      </c>
      <c r="H207">
        <v>9088.3194962316593</v>
      </c>
      <c r="I207">
        <v>9011.1341772519409</v>
      </c>
      <c r="J207">
        <v>9183.8758639098396</v>
      </c>
      <c r="K207">
        <v>9565.0821834383296</v>
      </c>
      <c r="X207" s="12"/>
    </row>
    <row r="208" spans="1:25" x14ac:dyDescent="0.15">
      <c r="A208" s="68" t="s">
        <v>190</v>
      </c>
      <c r="B208">
        <f>VLOOKUP(A208,'Data entry'!A:B,2,FALSE)</f>
        <v>296</v>
      </c>
      <c r="D208">
        <v>933.57045635687905</v>
      </c>
      <c r="E208">
        <v>984.34574756004599</v>
      </c>
      <c r="F208">
        <v>1162.6153286255401</v>
      </c>
      <c r="G208">
        <v>1234.8695166666701</v>
      </c>
      <c r="H208">
        <v>1360.35870704085</v>
      </c>
      <c r="I208">
        <v>1429.8079752010699</v>
      </c>
      <c r="J208">
        <v>1518.2551166666699</v>
      </c>
      <c r="K208">
        <v>1381.61916666667</v>
      </c>
      <c r="O208" s="66">
        <f>SUMIF($C$3:$C$198,"A",O$3:O$198)+SUMIF($C$3:$C$198,"B",O$3:O$198)+SUMIF($C$3:$C$198,"C",O$3:O$198)</f>
        <v>511724</v>
      </c>
      <c r="P208" s="66">
        <f t="shared" ref="P208:W208" si="53">SUMIF($C$3:$C$198,"A",P$3:P$198)+SUMIF($C$3:$C$198,"B",P$3:P$198)+SUMIF($C$3:$C$198,"C",P$3:P$198)</f>
        <v>471887.68635051162</v>
      </c>
      <c r="Q208" s="66">
        <f t="shared" si="53"/>
        <v>447677.85554175259</v>
      </c>
      <c r="R208" s="66">
        <f t="shared" si="53"/>
        <v>483200.3423079332</v>
      </c>
      <c r="S208" s="66">
        <f t="shared" si="53"/>
        <v>505589.04629913799</v>
      </c>
      <c r="T208" s="66">
        <f t="shared" si="53"/>
        <v>491036.57834688434</v>
      </c>
      <c r="U208" s="66">
        <f t="shared" si="53"/>
        <v>493385.40062171489</v>
      </c>
      <c r="V208" s="66">
        <f t="shared" si="53"/>
        <v>489176.86090098205</v>
      </c>
      <c r="W208" s="66">
        <f t="shared" si="53"/>
        <v>506047.40447511006</v>
      </c>
      <c r="X208" s="12"/>
      <c r="Y208" s="1" t="s">
        <v>313</v>
      </c>
    </row>
    <row r="209" spans="1:25" x14ac:dyDescent="0.15">
      <c r="A209" s="68" t="s">
        <v>171</v>
      </c>
      <c r="B209">
        <f>VLOOKUP(A209,'Data entry'!A:B,2,FALSE)</f>
        <v>668</v>
      </c>
      <c r="D209">
        <v>364.40583333333302</v>
      </c>
      <c r="E209">
        <v>424.89666666666699</v>
      </c>
      <c r="F209">
        <v>499.60583333333301</v>
      </c>
      <c r="G209">
        <v>718.005</v>
      </c>
      <c r="H209">
        <v>730.27250000000004</v>
      </c>
      <c r="I209">
        <v>732.33333333333303</v>
      </c>
      <c r="J209">
        <v>745.54066787737202</v>
      </c>
      <c r="K209">
        <v>749.52749388220104</v>
      </c>
      <c r="O209" s="1"/>
      <c r="P209" s="13">
        <f>P208/$O$208</f>
        <v>0.92215273536224918</v>
      </c>
      <c r="Q209" s="13">
        <f t="shared" ref="Q209:W209" si="54">Q208/$O$208</f>
        <v>0.87484240633965304</v>
      </c>
      <c r="R209" s="13">
        <f t="shared" si="54"/>
        <v>0.94425968355584888</v>
      </c>
      <c r="S209" s="13">
        <f t="shared" si="54"/>
        <v>0.98801120584365398</v>
      </c>
      <c r="T209" s="13">
        <f t="shared" si="54"/>
        <v>0.95957308695094301</v>
      </c>
      <c r="U209" s="13">
        <f t="shared" si="54"/>
        <v>0.9641631047629482</v>
      </c>
      <c r="V209" s="13">
        <f t="shared" si="54"/>
        <v>0.95593886724285371</v>
      </c>
      <c r="W209" s="13">
        <f t="shared" si="54"/>
        <v>0.98890691950174325</v>
      </c>
      <c r="X209" s="12"/>
      <c r="Y209" s="1"/>
    </row>
    <row r="210" spans="1:25" x14ac:dyDescent="0.15">
      <c r="A210" s="68" t="s">
        <v>200</v>
      </c>
      <c r="B210">
        <f>VLOOKUP(A210,'Data entry'!A:B,2,FALSE)</f>
        <v>8053</v>
      </c>
      <c r="D210">
        <v>157.31166666666701</v>
      </c>
      <c r="E210">
        <v>158.552641666667</v>
      </c>
      <c r="F210">
        <v>192.440333333333</v>
      </c>
      <c r="G210">
        <v>253.49199999999999</v>
      </c>
      <c r="H210">
        <v>305.79010916000499</v>
      </c>
      <c r="I210">
        <v>306.08368824523399</v>
      </c>
      <c r="J210">
        <v>306.92095149522299</v>
      </c>
      <c r="K210">
        <v>358.81079725829699</v>
      </c>
      <c r="O210" s="1"/>
      <c r="P210" s="13">
        <f>P209-100%</f>
        <v>-7.7847264637750824E-2</v>
      </c>
      <c r="Q210" s="13">
        <f t="shared" ref="Q210" si="55">Q209-100%</f>
        <v>-0.12515759366034696</v>
      </c>
      <c r="R210" s="13">
        <f t="shared" ref="R210" si="56">R209-100%</f>
        <v>-5.5740316444151117E-2</v>
      </c>
      <c r="S210" s="13">
        <f t="shared" ref="S210" si="57">S209-100%</f>
        <v>-1.1988794156346017E-2</v>
      </c>
      <c r="T210" s="13">
        <f t="shared" ref="T210" si="58">T209-100%</f>
        <v>-4.0426913049056989E-2</v>
      </c>
      <c r="U210" s="13">
        <f t="shared" ref="U210" si="59">U209-100%</f>
        <v>-3.5836895237051802E-2</v>
      </c>
      <c r="V210" s="13">
        <f t="shared" ref="V210" si="60">V209-100%</f>
        <v>-4.4061132757146293E-2</v>
      </c>
      <c r="W210" s="13">
        <f t="shared" ref="W210" si="61">W209-100%</f>
        <v>-1.1093080498256747E-2</v>
      </c>
      <c r="X210" s="12"/>
      <c r="Y210" s="1"/>
    </row>
    <row r="211" spans="1:25" x14ac:dyDescent="0.15">
      <c r="A211" s="68" t="s">
        <v>254</v>
      </c>
      <c r="B211">
        <f>VLOOKUP(A211,'Data entry'!A:B,2,FALSE)</f>
        <v>803</v>
      </c>
      <c r="D211">
        <v>108.73333333333299</v>
      </c>
      <c r="E211">
        <v>154.13</v>
      </c>
      <c r="F211">
        <v>237.02916666666701</v>
      </c>
      <c r="G211">
        <v>460.27583333333303</v>
      </c>
      <c r="H211">
        <v>492.61083333333301</v>
      </c>
      <c r="X211" s="12"/>
    </row>
    <row r="212" spans="1:25" x14ac:dyDescent="0.15">
      <c r="A212" s="68" t="s">
        <v>165</v>
      </c>
      <c r="B212">
        <f>VLOOKUP(A212,'Data entry'!A:B,2,FALSE)</f>
        <v>83</v>
      </c>
      <c r="D212">
        <v>77.52</v>
      </c>
      <c r="E212">
        <v>83.892499999999998</v>
      </c>
      <c r="F212">
        <v>86.188366571699902</v>
      </c>
      <c r="G212">
        <v>94.427243589743597</v>
      </c>
      <c r="H212">
        <v>112.706666666667</v>
      </c>
      <c r="I212">
        <v>144.055575801282</v>
      </c>
      <c r="J212">
        <v>186.42974455107199</v>
      </c>
      <c r="K212">
        <v>191.51795764346301</v>
      </c>
      <c r="O212" s="66">
        <f>SUMIF($C$3:$C$198,"A",O$3:O$198)+SUMIF($C$3:$C$198,"B",O$3:O$198)+SUMIF($C$3:$C$198,"C",O$3:O$198)+SUMIF($C$3:$C$198,"D",O$3:O$198)</f>
        <v>1043748</v>
      </c>
      <c r="P212" s="66">
        <f t="shared" ref="P212:W212" si="62">SUMIF($C$3:$C$198,"A",P$3:P$198)+SUMIF($C$3:$C$198,"B",P$3:P$198)+SUMIF($C$3:$C$198,"C",P$3:P$198)+SUMIF($C$3:$C$198,"D",P$3:P$198)</f>
        <v>999676.82756799401</v>
      </c>
      <c r="Q212" s="66">
        <f t="shared" si="62"/>
        <v>933487.7488791931</v>
      </c>
      <c r="R212" s="66">
        <f t="shared" si="62"/>
        <v>990605.10800134763</v>
      </c>
      <c r="S212" s="66">
        <f t="shared" si="62"/>
        <v>1041497.0946497871</v>
      </c>
      <c r="T212" s="66">
        <f t="shared" si="62"/>
        <v>1025645.6072015495</v>
      </c>
      <c r="U212" s="66">
        <f t="shared" si="62"/>
        <v>997071.18083577952</v>
      </c>
      <c r="V212" s="66">
        <f t="shared" si="62"/>
        <v>1006482.1551437652</v>
      </c>
      <c r="W212" s="66">
        <f t="shared" si="62"/>
        <v>1059416.9396363383</v>
      </c>
      <c r="X212" s="12"/>
      <c r="Y212" s="1"/>
    </row>
    <row r="213" spans="1:25" x14ac:dyDescent="0.15">
      <c r="A213" s="68" t="s">
        <v>47</v>
      </c>
      <c r="B213">
        <f>VLOOKUP(A213,'Data entry'!A:B,2,FALSE)</f>
        <v>475</v>
      </c>
      <c r="D213">
        <v>55.377499999999998</v>
      </c>
      <c r="E213">
        <v>57.247500000000002</v>
      </c>
      <c r="F213">
        <v>61.143461541666703</v>
      </c>
      <c r="G213">
        <v>67.866085769230807</v>
      </c>
      <c r="H213">
        <v>68.026904082231198</v>
      </c>
      <c r="I213">
        <v>72.083247177304003</v>
      </c>
      <c r="J213">
        <v>77.737949178336706</v>
      </c>
      <c r="K213">
        <v>76.813536435489695</v>
      </c>
      <c r="O213" s="1"/>
      <c r="P213" s="13">
        <f>P212/$O$212</f>
        <v>0.95777604131264826</v>
      </c>
      <c r="Q213" s="13">
        <f t="shared" ref="Q213:W213" si="63">Q212/$O$212</f>
        <v>0.89436123363033326</v>
      </c>
      <c r="R213" s="13">
        <f t="shared" si="63"/>
        <v>0.94908455681002279</v>
      </c>
      <c r="S213" s="13">
        <f t="shared" si="63"/>
        <v>0.99784343984351309</v>
      </c>
      <c r="T213" s="13">
        <f t="shared" si="63"/>
        <v>0.98265635689989295</v>
      </c>
      <c r="U213" s="13">
        <f t="shared" si="63"/>
        <v>0.95527960852215243</v>
      </c>
      <c r="V213" s="13">
        <f t="shared" si="63"/>
        <v>0.96429612813031995</v>
      </c>
      <c r="W213" s="13">
        <f t="shared" si="63"/>
        <v>1.0150121865012802</v>
      </c>
      <c r="X213" s="12"/>
      <c r="Y213" s="1" t="s">
        <v>323</v>
      </c>
    </row>
    <row r="214" spans="1:25" x14ac:dyDescent="0.15">
      <c r="A214" s="68" t="s">
        <v>278</v>
      </c>
      <c r="B214">
        <f>VLOOKUP(A214,'Data entry'!A:B,2,FALSE)</f>
        <v>536</v>
      </c>
      <c r="D214">
        <v>6.0479618416666696</v>
      </c>
      <c r="E214">
        <v>6.2842000000000002</v>
      </c>
      <c r="F214">
        <v>6.2842000000000002</v>
      </c>
      <c r="G214">
        <v>9.2573444444416708</v>
      </c>
      <c r="H214">
        <v>9.9749999999999996</v>
      </c>
      <c r="O214" s="1"/>
      <c r="P214" s="13">
        <f>P213-100%</f>
        <v>-4.2223958687351737E-2</v>
      </c>
      <c r="Q214" s="13">
        <f t="shared" ref="Q214:W214" si="64">Q213-100%</f>
        <v>-0.10563876636966674</v>
      </c>
      <c r="R214" s="13">
        <f t="shared" si="64"/>
        <v>-5.0915443189977205E-2</v>
      </c>
      <c r="S214" s="13">
        <f t="shared" si="64"/>
        <v>-2.1565601564869086E-3</v>
      </c>
      <c r="T214" s="13">
        <f t="shared" si="64"/>
        <v>-1.7343643100107053E-2</v>
      </c>
      <c r="U214" s="13">
        <f t="shared" si="64"/>
        <v>-4.4720391477847565E-2</v>
      </c>
      <c r="V214" s="13">
        <f t="shared" si="64"/>
        <v>-3.5703871869680048E-2</v>
      </c>
      <c r="W214" s="13">
        <f t="shared" si="64"/>
        <v>1.5012186501280222E-2</v>
      </c>
      <c r="X214" s="12"/>
      <c r="Y214" s="1"/>
    </row>
    <row r="216" spans="1:25" x14ac:dyDescent="0.15">
      <c r="O216" s="66">
        <f>SUMIF($C$3:$C$198,"A",O$3:O$198)+SUMIF($C$3:$C$198,"B",O$3:O$198)+SUMIF($C$3:$C$198,"C",O$3:O$198)+SUMIF($C$3:$C$198,"D",O$3:O$198)+SUMIF($C$3:$C$198,"E",O$3:O$198)</f>
        <v>1511967</v>
      </c>
      <c r="P216" s="66">
        <f t="shared" ref="P216:W216" si="65">SUMIF($C$3:$C$198,"A",P$3:P$198)+SUMIF($C$3:$C$198,"B",P$3:P$198)+SUMIF($C$3:$C$198,"C",P$3:P$198)+SUMIF($C$3:$C$198,"D",P$3:P$198)+SUMIF($C$3:$C$198,"E",P$3:P$198)</f>
        <v>1464636.8464134866</v>
      </c>
      <c r="Q216" s="66">
        <f t="shared" si="65"/>
        <v>1362764.8063464665</v>
      </c>
      <c r="R216" s="66">
        <f t="shared" si="65"/>
        <v>1455918.7805427206</v>
      </c>
      <c r="S216" s="66">
        <f t="shared" si="65"/>
        <v>1508959.8613727614</v>
      </c>
      <c r="T216" s="66">
        <f t="shared" si="65"/>
        <v>1503335.1917476722</v>
      </c>
      <c r="U216" s="66">
        <f t="shared" si="65"/>
        <v>1455051.5671507746</v>
      </c>
      <c r="V216" s="66">
        <f t="shared" si="65"/>
        <v>1478418.5739221738</v>
      </c>
      <c r="W216" s="66">
        <f t="shared" si="65"/>
        <v>1538065.7862009399</v>
      </c>
      <c r="X216" s="12"/>
      <c r="Y216" s="1" t="s">
        <v>324</v>
      </c>
    </row>
    <row r="217" spans="1:25" x14ac:dyDescent="0.15">
      <c r="O217" s="1"/>
      <c r="P217" s="13">
        <f>P216/$O$216</f>
        <v>0.96869630515314598</v>
      </c>
      <c r="Q217" s="13">
        <f t="shared" ref="Q217:W217" si="66">Q216/$O$216</f>
        <v>0.90131914674491342</v>
      </c>
      <c r="R217" s="13">
        <f t="shared" si="66"/>
        <v>0.96293026272578741</v>
      </c>
      <c r="S217" s="13">
        <f t="shared" si="66"/>
        <v>0.99801110829321105</v>
      </c>
      <c r="T217" s="13">
        <f t="shared" si="66"/>
        <v>0.9942910075072221</v>
      </c>
      <c r="U217" s="13">
        <f t="shared" si="66"/>
        <v>0.9623566963768222</v>
      </c>
      <c r="V217" s="13">
        <f t="shared" si="66"/>
        <v>0.97781140323973592</v>
      </c>
      <c r="W217" s="13">
        <f t="shared" si="66"/>
        <v>1.0172614787233716</v>
      </c>
      <c r="X217" s="12"/>
      <c r="Y217" s="1"/>
    </row>
    <row r="218" spans="1:25" x14ac:dyDescent="0.15">
      <c r="O218" s="1"/>
      <c r="P218" s="13">
        <f>P217-100%</f>
        <v>-3.1303694846854024E-2</v>
      </c>
      <c r="Q218" s="13">
        <f t="shared" ref="Q218:W218" si="67">Q217-100%</f>
        <v>-9.8680853255086576E-2</v>
      </c>
      <c r="R218" s="13">
        <f t="shared" si="67"/>
        <v>-3.7069737274212589E-2</v>
      </c>
      <c r="S218" s="13">
        <f t="shared" si="67"/>
        <v>-1.9888917067889533E-3</v>
      </c>
      <c r="T218" s="13">
        <f t="shared" si="67"/>
        <v>-5.7089924927778979E-3</v>
      </c>
      <c r="U218" s="13">
        <f t="shared" si="67"/>
        <v>-3.7643303623177804E-2</v>
      </c>
      <c r="V218" s="13">
        <f t="shared" si="67"/>
        <v>-2.2188596760264079E-2</v>
      </c>
      <c r="W218" s="13">
        <f t="shared" si="67"/>
        <v>1.7261478723371582E-2</v>
      </c>
      <c r="X218" s="12"/>
      <c r="Y218" s="1"/>
    </row>
    <row r="220" spans="1:25" x14ac:dyDescent="0.15">
      <c r="O220" s="66">
        <f>SUMIF($C$3:$C$198,"A",O$3:O$198)+SUMIF($C$3:$C$198,"B",O$3:O$198)+SUMIF($C$3:$C$198,"C",O$3:O$198)+SUMIF($C$3:$C$198,"D",O$3:O$198)+SUMIF($C$3:$C$198,"E",O$3:O$198)+SUMIF($C$3:$C$198,"F",O$3:O$198)</f>
        <v>1607149</v>
      </c>
      <c r="P220" s="66">
        <f t="shared" ref="P220:W220" si="68">SUMIF($C$3:$C$198,"A",P$3:P$198)+SUMIF($C$3:$C$198,"B",P$3:P$198)+SUMIF($C$3:$C$198,"C",P$3:P$198)+SUMIF($C$3:$C$198,"D",P$3:P$198)+SUMIF($C$3:$C$198,"E",P$3:P$198)+SUMIF($C$3:$C$198,"F",P$3:P$198)</f>
        <v>1556808.2202643717</v>
      </c>
      <c r="Q220" s="66">
        <f t="shared" si="68"/>
        <v>1444200.564442656</v>
      </c>
      <c r="R220" s="66">
        <f t="shared" si="68"/>
        <v>1549889.1629524219</v>
      </c>
      <c r="S220" s="66">
        <f t="shared" si="68"/>
        <v>1606086.8149757679</v>
      </c>
      <c r="T220" s="66">
        <f t="shared" si="68"/>
        <v>1598141.2454780585</v>
      </c>
      <c r="U220" s="66">
        <f t="shared" si="68"/>
        <v>1545139.8603304492</v>
      </c>
      <c r="V220" s="66">
        <f t="shared" si="68"/>
        <v>1574472.6786857327</v>
      </c>
      <c r="W220" s="66">
        <f t="shared" si="68"/>
        <v>1639829.654544547</v>
      </c>
      <c r="X220" s="12"/>
      <c r="Y220" s="1" t="s">
        <v>325</v>
      </c>
    </row>
    <row r="221" spans="1:25" x14ac:dyDescent="0.15">
      <c r="O221" s="1"/>
      <c r="P221" s="13">
        <f>P220/$O$220</f>
        <v>0.96867696788808733</v>
      </c>
      <c r="Q221" s="13">
        <f t="shared" ref="Q221:W221" si="69">Q220/$O$220</f>
        <v>0.89861024985403093</v>
      </c>
      <c r="R221" s="13">
        <f t="shared" si="69"/>
        <v>0.96437179312709764</v>
      </c>
      <c r="S221" s="13">
        <f t="shared" si="69"/>
        <v>0.99933908739996591</v>
      </c>
      <c r="T221" s="13">
        <f t="shared" si="69"/>
        <v>0.99439519638693019</v>
      </c>
      <c r="U221" s="13">
        <f t="shared" si="69"/>
        <v>0.96141668279073633</v>
      </c>
      <c r="V221" s="13">
        <f t="shared" si="69"/>
        <v>0.97966814445065931</v>
      </c>
      <c r="W221" s="13">
        <f t="shared" si="69"/>
        <v>1.020334551771209</v>
      </c>
      <c r="X221" s="12"/>
      <c r="Y221" s="1"/>
    </row>
    <row r="222" spans="1:25" x14ac:dyDescent="0.15">
      <c r="O222" s="1"/>
      <c r="P222" s="13">
        <f>P221-100%</f>
        <v>-3.1323032111912674E-2</v>
      </c>
      <c r="Q222" s="13">
        <f t="shared" ref="Q222:W222" si="70">Q221-100%</f>
        <v>-0.10138975014596907</v>
      </c>
      <c r="R222" s="13">
        <f t="shared" si="70"/>
        <v>-3.5628206872902357E-2</v>
      </c>
      <c r="S222" s="13">
        <f t="shared" si="70"/>
        <v>-6.6091260003409147E-4</v>
      </c>
      <c r="T222" s="13">
        <f t="shared" si="70"/>
        <v>-5.6048036130698087E-3</v>
      </c>
      <c r="U222" s="13">
        <f t="shared" si="70"/>
        <v>-3.8583317209263668E-2</v>
      </c>
      <c r="V222" s="13">
        <f t="shared" si="70"/>
        <v>-2.0331855549340694E-2</v>
      </c>
      <c r="W222" s="13">
        <f t="shared" si="70"/>
        <v>2.033455177120902E-2</v>
      </c>
      <c r="X222" s="12"/>
      <c r="Y222" s="1"/>
    </row>
    <row r="224" spans="1:25" x14ac:dyDescent="0.15">
      <c r="O224" s="66">
        <f>SUMIF($C$3:$C$198,"A",O$3:O$198)+SUMIF($C$3:$C$198,"B",O$3:O$198)+SUMIF($C$3:$C$198,"C",O$3:O$198)+SUMIF($C$3:$C$198,"D",O$3:O$198)+SUMIF($C$3:$C$198,"E",O$3:O$198)+SUMIF($C$3:$C$198,"F",O$3:O$198)+SUMIF($C$3:$C$198,"G",O$3:O$198)</f>
        <v>1607149</v>
      </c>
      <c r="P224" s="66">
        <f t="shared" ref="P224:W224" si="71">SUMIF($C$3:$C$198,"A",P$3:P$198)+SUMIF($C$3:$C$198,"B",P$3:P$198)+SUMIF($C$3:$C$198,"C",P$3:P$198)+SUMIF($C$3:$C$198,"D",P$3:P$198)+SUMIF($C$3:$C$198,"E",P$3:P$198)+SUMIF($C$3:$C$198,"F",P$3:P$198)+SUMIF($C$3:$C$198,"G",P$3:P$198)</f>
        <v>1556808.2202643717</v>
      </c>
      <c r="Q224" s="66">
        <f t="shared" si="71"/>
        <v>1444200.564442656</v>
      </c>
      <c r="R224" s="66">
        <f t="shared" si="71"/>
        <v>1549889.1629524219</v>
      </c>
      <c r="S224" s="66">
        <f t="shared" si="71"/>
        <v>1606086.8149757679</v>
      </c>
      <c r="T224" s="66">
        <f t="shared" si="71"/>
        <v>1598141.2454780585</v>
      </c>
      <c r="U224" s="66">
        <f t="shared" si="71"/>
        <v>1545139.8603304492</v>
      </c>
      <c r="V224" s="66">
        <f t="shared" si="71"/>
        <v>1574472.6786857327</v>
      </c>
      <c r="W224" s="66">
        <f t="shared" si="71"/>
        <v>1639829.654544547</v>
      </c>
      <c r="X224" s="12"/>
      <c r="Y224" s="1" t="s">
        <v>326</v>
      </c>
    </row>
    <row r="225" spans="15:25" x14ac:dyDescent="0.15">
      <c r="O225" s="1"/>
      <c r="P225" s="13">
        <f>P224/$O$224</f>
        <v>0.96867696788808733</v>
      </c>
      <c r="Q225" s="13">
        <f t="shared" ref="Q225:W225" si="72">Q224/$O$224</f>
        <v>0.89861024985403093</v>
      </c>
      <c r="R225" s="13">
        <f t="shared" si="72"/>
        <v>0.96437179312709764</v>
      </c>
      <c r="S225" s="13">
        <f t="shared" si="72"/>
        <v>0.99933908739996591</v>
      </c>
      <c r="T225" s="13">
        <f t="shared" si="72"/>
        <v>0.99439519638693019</v>
      </c>
      <c r="U225" s="13">
        <f t="shared" si="72"/>
        <v>0.96141668279073633</v>
      </c>
      <c r="V225" s="13">
        <f t="shared" si="72"/>
        <v>0.97966814445065931</v>
      </c>
      <c r="W225" s="13">
        <f t="shared" si="72"/>
        <v>1.020334551771209</v>
      </c>
      <c r="X225" s="12"/>
      <c r="Y225" s="1"/>
    </row>
    <row r="226" spans="15:25" x14ac:dyDescent="0.15">
      <c r="O226" s="1"/>
      <c r="P226" s="13">
        <f>P225-100%</f>
        <v>-3.1323032111912674E-2</v>
      </c>
      <c r="Q226" s="13">
        <f t="shared" ref="Q226:W226" si="73">Q225-100%</f>
        <v>-0.10138975014596907</v>
      </c>
      <c r="R226" s="13">
        <f t="shared" si="73"/>
        <v>-3.5628206872902357E-2</v>
      </c>
      <c r="S226" s="13">
        <f t="shared" si="73"/>
        <v>-6.6091260003409147E-4</v>
      </c>
      <c r="T226" s="13">
        <f t="shared" si="73"/>
        <v>-5.6048036130698087E-3</v>
      </c>
      <c r="U226" s="13">
        <f t="shared" si="73"/>
        <v>-3.8583317209263668E-2</v>
      </c>
      <c r="V226" s="13">
        <f t="shared" si="73"/>
        <v>-2.0331855549340694E-2</v>
      </c>
      <c r="W226" s="13">
        <f t="shared" si="73"/>
        <v>2.033455177120902E-2</v>
      </c>
      <c r="X226" s="12"/>
      <c r="Y226" s="1"/>
    </row>
    <row r="228" spans="15:25" x14ac:dyDescent="0.15">
      <c r="O228" s="66">
        <f>SUMIF($C$3:$C$198,"A",O$3:O$198)+SUMIF($C$3:$C$198,"B",O$3:O$198)+SUMIF($C$3:$C$198,"C",O$3:O$198)+SUMIF($C$3:$C$198,"D",O$3:O$198)+SUMIF($C$3:$C$198,"E",O$3:O$198)+SUMIF($C$3:$C$198,"F",O$3:O$198)+SUMIF($C$3:$C$198,"G",O$3:O$198)+SUMIF($C$3:$C$198,"H",O$3:O$198)</f>
        <v>1607149</v>
      </c>
      <c r="P228" s="66">
        <f t="shared" ref="P228:W228" si="74">SUMIF($C$3:$C$198,"A",P$3:P$198)+SUMIF($C$3:$C$198,"B",P$3:P$198)+SUMIF($C$3:$C$198,"C",P$3:P$198)+SUMIF($C$3:$C$198,"D",P$3:P$198)+SUMIF($C$3:$C$198,"E",P$3:P$198)+SUMIF($C$3:$C$198,"F",P$3:P$198)+SUMIF($C$3:$C$198,"G",P$3:P$198)+SUMIF($C$3:$C$198,"H",P$3:P$198)</f>
        <v>1556808.2202643717</v>
      </c>
      <c r="Q228" s="66">
        <f t="shared" si="74"/>
        <v>1444200.564442656</v>
      </c>
      <c r="R228" s="66">
        <f t="shared" si="74"/>
        <v>1549889.1629524219</v>
      </c>
      <c r="S228" s="66">
        <f t="shared" si="74"/>
        <v>1606086.8149757679</v>
      </c>
      <c r="T228" s="66">
        <f t="shared" si="74"/>
        <v>1598141.2454780585</v>
      </c>
      <c r="U228" s="66">
        <f t="shared" si="74"/>
        <v>1545139.8603304492</v>
      </c>
      <c r="V228" s="66">
        <f t="shared" si="74"/>
        <v>1574472.6786857327</v>
      </c>
      <c r="W228" s="66">
        <f t="shared" si="74"/>
        <v>1639829.654544547</v>
      </c>
      <c r="X228" s="12"/>
      <c r="Y228" s="1"/>
    </row>
    <row r="229" spans="15:25" x14ac:dyDescent="0.15">
      <c r="O229" s="1"/>
      <c r="P229" s="13">
        <f>P228/$O$228</f>
        <v>0.96867696788808733</v>
      </c>
      <c r="Q229" s="13">
        <f t="shared" ref="Q229:W229" si="75">Q228/$O$228</f>
        <v>0.89861024985403093</v>
      </c>
      <c r="R229" s="13">
        <f t="shared" si="75"/>
        <v>0.96437179312709764</v>
      </c>
      <c r="S229" s="13">
        <f t="shared" si="75"/>
        <v>0.99933908739996591</v>
      </c>
      <c r="T229" s="13">
        <f t="shared" si="75"/>
        <v>0.99439519638693019</v>
      </c>
      <c r="U229" s="13">
        <f t="shared" si="75"/>
        <v>0.96141668279073633</v>
      </c>
      <c r="V229" s="13">
        <f t="shared" si="75"/>
        <v>0.97966814445065931</v>
      </c>
      <c r="W229" s="13">
        <f t="shared" si="75"/>
        <v>1.020334551771209</v>
      </c>
      <c r="X229" s="12"/>
      <c r="Y229" s="1" t="s">
        <v>327</v>
      </c>
    </row>
    <row r="230" spans="15:25" x14ac:dyDescent="0.15">
      <c r="O230" s="1"/>
      <c r="P230" s="13">
        <f>P229-100%</f>
        <v>-3.1323032111912674E-2</v>
      </c>
      <c r="Q230" s="13">
        <f t="shared" ref="Q230:W230" si="76">Q229-100%</f>
        <v>-0.10138975014596907</v>
      </c>
      <c r="R230" s="13">
        <f t="shared" si="76"/>
        <v>-3.5628206872902357E-2</v>
      </c>
      <c r="S230" s="13">
        <f t="shared" si="76"/>
        <v>-6.6091260003409147E-4</v>
      </c>
      <c r="T230" s="13">
        <f t="shared" si="76"/>
        <v>-5.6048036130698087E-3</v>
      </c>
      <c r="U230" s="13">
        <f t="shared" si="76"/>
        <v>-3.8583317209263668E-2</v>
      </c>
      <c r="V230" s="13">
        <f t="shared" si="76"/>
        <v>-2.0331855549340694E-2</v>
      </c>
      <c r="W230" s="13">
        <f t="shared" si="76"/>
        <v>2.033455177120902E-2</v>
      </c>
      <c r="X230" s="12"/>
      <c r="Y230" s="1"/>
    </row>
    <row r="232" spans="15:25" x14ac:dyDescent="0.15">
      <c r="O232" s="66">
        <f>SUMIF($C$3:$C$198,"A",O$3:O$198)+SUMIF($C$3:$C$198,"B",O$3:O$198)+SUMIF($C$3:$C$198,"C",O$3:O$198)+SUMIF($C$3:$C$198,"D",O$3:O$198)+SUMIF($C$3:$C$198,"E",O$3:O$198)+SUMIF($C$3:$C$198,"F",O$3:O$198)+SUMIF($C$3:$C$198,"G",O$3:O$198)+SUMIF($C$3:$C$198,"H",O$3:O$198)+SUMIF($C$3:$C$198,"I",O$3:O$198)</f>
        <v>1607149</v>
      </c>
      <c r="P232" s="66">
        <f t="shared" ref="P232:W232" si="77">SUMIF($C$3:$C$198,"A",P$3:P$198)+SUMIF($C$3:$C$198,"B",P$3:P$198)+SUMIF($C$3:$C$198,"C",P$3:P$198)+SUMIF($C$3:$C$198,"D",P$3:P$198)+SUMIF($C$3:$C$198,"E",P$3:P$198)+SUMIF($C$3:$C$198,"F",P$3:P$198)+SUMIF($C$3:$C$198,"G",P$3:P$198)+SUMIF($C$3:$C$198,"H",P$3:P$198)+SUMIF($C$3:$C$198,"I",P$3:P$198)</f>
        <v>1556808.2202643717</v>
      </c>
      <c r="Q232" s="66">
        <f t="shared" si="77"/>
        <v>1444200.564442656</v>
      </c>
      <c r="R232" s="66">
        <f t="shared" si="77"/>
        <v>1549889.1629524219</v>
      </c>
      <c r="S232" s="66">
        <f t="shared" si="77"/>
        <v>1606086.8149757679</v>
      </c>
      <c r="T232" s="66">
        <f t="shared" si="77"/>
        <v>1598141.2454780585</v>
      </c>
      <c r="U232" s="66">
        <f t="shared" si="77"/>
        <v>1545139.8603304492</v>
      </c>
      <c r="V232" s="66">
        <f t="shared" si="77"/>
        <v>1574472.6786857327</v>
      </c>
      <c r="W232" s="66">
        <f t="shared" si="77"/>
        <v>1639829.654544547</v>
      </c>
      <c r="X232" s="12"/>
      <c r="Y232" s="1" t="s">
        <v>328</v>
      </c>
    </row>
    <row r="233" spans="15:25" x14ac:dyDescent="0.15">
      <c r="O233" s="1"/>
      <c r="P233" s="13">
        <f>P232/$O$232</f>
        <v>0.96867696788808733</v>
      </c>
      <c r="Q233" s="13">
        <f t="shared" ref="Q233:W233" si="78">Q232/$O$232</f>
        <v>0.89861024985403093</v>
      </c>
      <c r="R233" s="13">
        <f t="shared" si="78"/>
        <v>0.96437179312709764</v>
      </c>
      <c r="S233" s="13">
        <f t="shared" si="78"/>
        <v>0.99933908739996591</v>
      </c>
      <c r="T233" s="13">
        <f t="shared" si="78"/>
        <v>0.99439519638693019</v>
      </c>
      <c r="U233" s="13">
        <f t="shared" si="78"/>
        <v>0.96141668279073633</v>
      </c>
      <c r="V233" s="13">
        <f t="shared" si="78"/>
        <v>0.97966814445065931</v>
      </c>
      <c r="W233" s="13">
        <f t="shared" si="78"/>
        <v>1.020334551771209</v>
      </c>
      <c r="X233" s="12"/>
      <c r="Y233" s="1"/>
    </row>
    <row r="234" spans="15:25" x14ac:dyDescent="0.15">
      <c r="O234" s="1"/>
      <c r="P234" s="13">
        <f>P233-100%</f>
        <v>-3.1323032111912674E-2</v>
      </c>
      <c r="Q234" s="13">
        <f t="shared" ref="Q234:W234" si="79">Q233-100%</f>
        <v>-0.10138975014596907</v>
      </c>
      <c r="R234" s="13">
        <f t="shared" si="79"/>
        <v>-3.5628206872902357E-2</v>
      </c>
      <c r="S234" s="13">
        <f t="shared" si="79"/>
        <v>-6.6091260003409147E-4</v>
      </c>
      <c r="T234" s="13">
        <f t="shared" si="79"/>
        <v>-5.6048036130698087E-3</v>
      </c>
      <c r="U234" s="13">
        <f t="shared" si="79"/>
        <v>-3.8583317209263668E-2</v>
      </c>
      <c r="V234" s="13">
        <f t="shared" si="79"/>
        <v>-2.0331855549340694E-2</v>
      </c>
      <c r="W234" s="13">
        <f t="shared" si="79"/>
        <v>2.033455177120902E-2</v>
      </c>
      <c r="X234" s="12"/>
      <c r="Y234" s="1"/>
    </row>
    <row r="236" spans="15:25" x14ac:dyDescent="0.15">
      <c r="O236" s="66">
        <f>SUMIF($C$3:$C$198,"A",O$3:O$198)+SUMIF($C$3:$C$198,"B",O$3:O$198)+SUMIF($C$3:$C$198,"C",O$3:O$198)+SUMIF($C$3:$C$198,"D",O$3:O$198)+SUMIF($C$3:$C$198,"E",O$3:O$198)+SUMIF($C$3:$C$198,"F",O$3:O$198)+SUMIF($C$3:$C$198,"G",O$3:O$198)+SUMIF($C$3:$C$198,"H",O$3:O$198)+SUMIF($C$3:$C$198,"I",O$3:O$198)+SUMIF($C$3:$C$198,"J",O$3:O$198)</f>
        <v>1607149</v>
      </c>
      <c r="P236" s="66">
        <f t="shared" ref="P236:W236" si="80">SUMIF($C$3:$C$198,"A",P$3:P$198)+SUMIF($C$3:$C$198,"B",P$3:P$198)+SUMIF($C$3:$C$198,"C",P$3:P$198)+SUMIF($C$3:$C$198,"D",P$3:P$198)+SUMIF($C$3:$C$198,"E",P$3:P$198)+SUMIF($C$3:$C$198,"F",P$3:P$198)+SUMIF($C$3:$C$198,"G",P$3:P$198)+SUMIF($C$3:$C$198,"H",P$3:P$198)+SUMIF($C$3:$C$198,"I",P$3:P$198)+SUMIF($C$3:$C$198,"J",P$3:P$198)</f>
        <v>1556808.2202643717</v>
      </c>
      <c r="Q236" s="66">
        <f t="shared" si="80"/>
        <v>1444200.564442656</v>
      </c>
      <c r="R236" s="66">
        <f t="shared" si="80"/>
        <v>1549889.1629524219</v>
      </c>
      <c r="S236" s="66">
        <f t="shared" si="80"/>
        <v>1606086.8149757679</v>
      </c>
      <c r="T236" s="66">
        <f t="shared" si="80"/>
        <v>1598141.2454780585</v>
      </c>
      <c r="U236" s="66">
        <f t="shared" si="80"/>
        <v>1545139.8603304492</v>
      </c>
      <c r="V236" s="66">
        <f t="shared" si="80"/>
        <v>1574472.6786857327</v>
      </c>
      <c r="W236" s="66">
        <f t="shared" si="80"/>
        <v>1639829.654544547</v>
      </c>
      <c r="X236" s="12"/>
      <c r="Y236" s="1" t="s">
        <v>329</v>
      </c>
    </row>
    <row r="237" spans="15:25" x14ac:dyDescent="0.15">
      <c r="O237" s="1"/>
      <c r="P237" s="13">
        <f>P236/$O$236</f>
        <v>0.96867696788808733</v>
      </c>
      <c r="Q237" s="13">
        <f t="shared" ref="Q237:W237" si="81">Q236/$O$236</f>
        <v>0.89861024985403093</v>
      </c>
      <c r="R237" s="13">
        <f t="shared" si="81"/>
        <v>0.96437179312709764</v>
      </c>
      <c r="S237" s="13">
        <f t="shared" si="81"/>
        <v>0.99933908739996591</v>
      </c>
      <c r="T237" s="13">
        <f t="shared" si="81"/>
        <v>0.99439519638693019</v>
      </c>
      <c r="U237" s="13">
        <f t="shared" si="81"/>
        <v>0.96141668279073633</v>
      </c>
      <c r="V237" s="13">
        <f t="shared" si="81"/>
        <v>0.97966814445065931</v>
      </c>
      <c r="W237" s="13">
        <f t="shared" si="81"/>
        <v>1.020334551771209</v>
      </c>
      <c r="X237" s="12"/>
      <c r="Y237" s="1"/>
    </row>
    <row r="238" spans="15:25" x14ac:dyDescent="0.15">
      <c r="O238" s="1"/>
      <c r="P238" s="13">
        <f>P237-100%</f>
        <v>-3.1323032111912674E-2</v>
      </c>
      <c r="Q238" s="13">
        <f t="shared" ref="Q238:W238" si="82">Q237-100%</f>
        <v>-0.10138975014596907</v>
      </c>
      <c r="R238" s="13">
        <f t="shared" si="82"/>
        <v>-3.5628206872902357E-2</v>
      </c>
      <c r="S238" s="13">
        <f t="shared" si="82"/>
        <v>-6.6091260003409147E-4</v>
      </c>
      <c r="T238" s="13">
        <f t="shared" si="82"/>
        <v>-5.6048036130698087E-3</v>
      </c>
      <c r="U238" s="13">
        <f t="shared" si="82"/>
        <v>-3.8583317209263668E-2</v>
      </c>
      <c r="V238" s="13">
        <f t="shared" si="82"/>
        <v>-2.0331855549340694E-2</v>
      </c>
      <c r="W238" s="13">
        <f t="shared" si="82"/>
        <v>2.033455177120902E-2</v>
      </c>
      <c r="X238" s="12"/>
      <c r="Y238" s="1"/>
    </row>
    <row r="240" spans="15:25" x14ac:dyDescent="0.15">
      <c r="O240" s="66">
        <f>SUMIF($C$3:$C$198,"A",O$3:O$198)+SUMIF($C$3:$C$198,"B",O$3:O$198)+SUMIF($C$3:$C$198,"C",O$3:O$198)+SUMIF($C$3:$C$198,"D",O$3:O$198)+SUMIF($C$3:$C$198,"E",O$3:O$198)+SUMIF($C$3:$C$198,"F",O$3:O$198)+SUMIF($C$3:$C$198,"G",O$3:O$198)+SUMIF($C$3:$C$198,"H",O$3:O$198)+SUMIF($C$3:$C$198,"I",O$3:O$198)+SUMIF($C$3:$C$198,"J",O$3:O$198)+SUMIF($C$3:$C$198,"K",O$3:O$198)</f>
        <v>1607149</v>
      </c>
      <c r="P240" s="66">
        <f t="shared" ref="P240:W240" si="83">SUMIF($C$3:$C$198,"A",P$3:P$198)+SUMIF($C$3:$C$198,"B",P$3:P$198)+SUMIF($C$3:$C$198,"C",P$3:P$198)+SUMIF($C$3:$C$198,"D",P$3:P$198)+SUMIF($C$3:$C$198,"E",P$3:P$198)+SUMIF($C$3:$C$198,"F",P$3:P$198)+SUMIF($C$3:$C$198,"G",P$3:P$198)+SUMIF($C$3:$C$198,"H",P$3:P$198)+SUMIF($C$3:$C$198,"I",P$3:P$198)+SUMIF($C$3:$C$198,"J",P$3:P$198)+SUMIF($C$3:$C$198,"K",P$3:P$198)</f>
        <v>1556808.2202643717</v>
      </c>
      <c r="Q240" s="66">
        <f t="shared" si="83"/>
        <v>1444200.564442656</v>
      </c>
      <c r="R240" s="66">
        <f t="shared" si="83"/>
        <v>1549889.1629524219</v>
      </c>
      <c r="S240" s="66">
        <f t="shared" si="83"/>
        <v>1606086.8149757679</v>
      </c>
      <c r="T240" s="66">
        <f t="shared" si="83"/>
        <v>1598141.2454780585</v>
      </c>
      <c r="U240" s="66">
        <f t="shared" si="83"/>
        <v>1545139.8603304492</v>
      </c>
      <c r="V240" s="66">
        <f t="shared" si="83"/>
        <v>1574472.6786857327</v>
      </c>
      <c r="W240" s="66">
        <f t="shared" si="83"/>
        <v>1639829.654544547</v>
      </c>
      <c r="X240" s="12"/>
      <c r="Y240" s="1" t="s">
        <v>330</v>
      </c>
    </row>
    <row r="241" spans="15:25" x14ac:dyDescent="0.15">
      <c r="O241" s="1"/>
      <c r="P241" s="13">
        <f>P240/$O$240</f>
        <v>0.96867696788808733</v>
      </c>
      <c r="Q241" s="13">
        <f t="shared" ref="Q241:W241" si="84">Q240/$O$240</f>
        <v>0.89861024985403093</v>
      </c>
      <c r="R241" s="13">
        <f t="shared" si="84"/>
        <v>0.96437179312709764</v>
      </c>
      <c r="S241" s="13">
        <f t="shared" si="84"/>
        <v>0.99933908739996591</v>
      </c>
      <c r="T241" s="13">
        <f t="shared" si="84"/>
        <v>0.99439519638693019</v>
      </c>
      <c r="U241" s="13">
        <f t="shared" si="84"/>
        <v>0.96141668279073633</v>
      </c>
      <c r="V241" s="13">
        <f t="shared" si="84"/>
        <v>0.97966814445065931</v>
      </c>
      <c r="W241" s="13">
        <f t="shared" si="84"/>
        <v>1.020334551771209</v>
      </c>
      <c r="X241" s="12"/>
      <c r="Y241" s="1"/>
    </row>
    <row r="242" spans="15:25" x14ac:dyDescent="0.15">
      <c r="O242" s="1"/>
      <c r="P242" s="13">
        <f>P241-100%</f>
        <v>-3.1323032111912674E-2</v>
      </c>
      <c r="Q242" s="13">
        <f t="shared" ref="Q242:W242" si="85">Q241-100%</f>
        <v>-0.10138975014596907</v>
      </c>
      <c r="R242" s="13">
        <f t="shared" si="85"/>
        <v>-3.5628206872902357E-2</v>
      </c>
      <c r="S242" s="13">
        <f t="shared" si="85"/>
        <v>-6.6091260003409147E-4</v>
      </c>
      <c r="T242" s="13">
        <f t="shared" si="85"/>
        <v>-5.6048036130698087E-3</v>
      </c>
      <c r="U242" s="13">
        <f t="shared" si="85"/>
        <v>-3.8583317209263668E-2</v>
      </c>
      <c r="V242" s="13">
        <f t="shared" si="85"/>
        <v>-2.0331855549340694E-2</v>
      </c>
      <c r="W242" s="13">
        <f t="shared" si="85"/>
        <v>2.033455177120902E-2</v>
      </c>
      <c r="X242" s="12"/>
      <c r="Y242" s="1"/>
    </row>
    <row r="244" spans="15:25" x14ac:dyDescent="0.15">
      <c r="O244" s="66">
        <f>SUMIF($C$3:$C$198,"A",O$3:O$198)+SUMIF($C$3:$C$198,"B",O$3:O$198)+SUMIF($C$3:$C$198,"C",O$3:O$198)+SUMIF($C$3:$C$198,"D",O$3:O$198)+SUMIF($C$3:$C$198,"E",O$3:O$198)+SUMIF($C$3:$C$198,"F",O$3:O$198)+SUMIF($C$3:$C$198,"G",O$3:O$198)+SUMIF($C$3:$C$198,"H",O$3:O$198)+SUMIF($C$3:$C$198,"I",O$3:O$198)+SUMIF($C$3:$C$198,"J",O$3:O$198)+SUMIF($C$3:$C$198,"K",O$3:O$198)+SUMIF($C$3:$C$198,"L",O$3:O$198)</f>
        <v>1607149</v>
      </c>
      <c r="P244" s="66">
        <f t="shared" ref="P244:W244" si="86">SUMIF($C$3:$C$198,"A",P$3:P$198)+SUMIF($C$3:$C$198,"B",P$3:P$198)+SUMIF($C$3:$C$198,"C",P$3:P$198)+SUMIF($C$3:$C$198,"D",P$3:P$198)+SUMIF($C$3:$C$198,"E",P$3:P$198)+SUMIF($C$3:$C$198,"F",P$3:P$198)+SUMIF($C$3:$C$198,"G",P$3:P$198)+SUMIF($C$3:$C$198,"H",P$3:P$198)+SUMIF($C$3:$C$198,"I",P$3:P$198)+SUMIF($C$3:$C$198,"J",P$3:P$198)+SUMIF($C$3:$C$198,"K",P$3:P$198)+SUMIF($C$3:$C$198,"L",P$3:P$198)</f>
        <v>1556808.2202643717</v>
      </c>
      <c r="Q244" s="66">
        <f t="shared" si="86"/>
        <v>1444200.564442656</v>
      </c>
      <c r="R244" s="66">
        <f t="shared" si="86"/>
        <v>1549889.1629524219</v>
      </c>
      <c r="S244" s="66">
        <f t="shared" si="86"/>
        <v>1606086.8149757679</v>
      </c>
      <c r="T244" s="66">
        <f t="shared" si="86"/>
        <v>1598141.2454780585</v>
      </c>
      <c r="U244" s="66">
        <f t="shared" si="86"/>
        <v>1545139.8603304492</v>
      </c>
      <c r="V244" s="66">
        <f t="shared" si="86"/>
        <v>1574472.6786857327</v>
      </c>
      <c r="W244" s="66">
        <f t="shared" si="86"/>
        <v>1639829.654544547</v>
      </c>
      <c r="X244" s="12"/>
      <c r="Y244" s="1" t="s">
        <v>331</v>
      </c>
    </row>
    <row r="245" spans="15:25" x14ac:dyDescent="0.15">
      <c r="O245" s="1"/>
      <c r="P245" s="13">
        <f>P244/$O$244</f>
        <v>0.96867696788808733</v>
      </c>
      <c r="Q245" s="13">
        <f t="shared" ref="Q245:W245" si="87">Q244/$O$244</f>
        <v>0.89861024985403093</v>
      </c>
      <c r="R245" s="13">
        <f t="shared" si="87"/>
        <v>0.96437179312709764</v>
      </c>
      <c r="S245" s="13">
        <f t="shared" si="87"/>
        <v>0.99933908739996591</v>
      </c>
      <c r="T245" s="13">
        <f t="shared" si="87"/>
        <v>0.99439519638693019</v>
      </c>
      <c r="U245" s="13">
        <f t="shared" si="87"/>
        <v>0.96141668279073633</v>
      </c>
      <c r="V245" s="13">
        <f t="shared" si="87"/>
        <v>0.97966814445065931</v>
      </c>
      <c r="W245" s="13">
        <f t="shared" si="87"/>
        <v>1.020334551771209</v>
      </c>
      <c r="X245" s="12"/>
      <c r="Y245" s="1"/>
    </row>
    <row r="246" spans="15:25" x14ac:dyDescent="0.15">
      <c r="O246" s="1"/>
      <c r="P246" s="13">
        <f>P245-100%</f>
        <v>-3.1323032111912674E-2</v>
      </c>
      <c r="Q246" s="13">
        <f t="shared" ref="Q246:W246" si="88">Q245-100%</f>
        <v>-0.10138975014596907</v>
      </c>
      <c r="R246" s="13">
        <f t="shared" si="88"/>
        <v>-3.5628206872902357E-2</v>
      </c>
      <c r="S246" s="13">
        <f t="shared" si="88"/>
        <v>-6.6091260003409147E-4</v>
      </c>
      <c r="T246" s="13">
        <f t="shared" si="88"/>
        <v>-5.6048036130698087E-3</v>
      </c>
      <c r="U246" s="13">
        <f t="shared" si="88"/>
        <v>-3.8583317209263668E-2</v>
      </c>
      <c r="V246" s="13">
        <f t="shared" si="88"/>
        <v>-2.0331855549340694E-2</v>
      </c>
      <c r="W246" s="13">
        <f t="shared" si="88"/>
        <v>2.033455177120902E-2</v>
      </c>
      <c r="X246" s="12"/>
      <c r="Y246" s="1"/>
    </row>
    <row r="248" spans="15:25" x14ac:dyDescent="0.15">
      <c r="O248" s="66">
        <f>SUMIF($C$3:$C$198,"A",O$3:O$198)+SUMIF($C$3:$C$198,"B",O$3:O$198)+SUMIF($C$3:$C$198,"C",O$3:O$198)+SUMIF($C$3:$C$198,"D",O$3:O$198)+SUMIF($C$3:$C$198,"E",O$3:O$198)+SUMIF($C$3:$C$198,"F",O$3:O$198)+SUMIF($C$3:$C$198,"G",O$3:O$198)+SUMIF($C$3:$C$198,"H",O$3:O$198)+SUMIF($C$3:$C$198,"I",O$3:O$198)+SUMIF($C$3:$C$198,"J",O$3:O$198)+SUMIF($C$3:$C$198,"K",O$3:O$198)+SUMIF($C$3:$C$198,"L",O$3:O$198)+SUMIF($C$3:$C$198,"M",O$3:O$198)</f>
        <v>1607149</v>
      </c>
      <c r="P248" s="66">
        <f t="shared" ref="P248:W248" si="89">SUMIF($C$3:$C$198,"A",P$3:P$198)+SUMIF($C$3:$C$198,"B",P$3:P$198)+SUMIF($C$3:$C$198,"C",P$3:P$198)+SUMIF($C$3:$C$198,"D",P$3:P$198)+SUMIF($C$3:$C$198,"E",P$3:P$198)+SUMIF($C$3:$C$198,"F",P$3:P$198)+SUMIF($C$3:$C$198,"G",P$3:P$198)+SUMIF($C$3:$C$198,"H",P$3:P$198)+SUMIF($C$3:$C$198,"I",P$3:P$198)+SUMIF($C$3:$C$198,"J",P$3:P$198)+SUMIF($C$3:$C$198,"K",P$3:P$198)+SUMIF($C$3:$C$198,"L",P$3:P$198)+SUMIF($C$3:$C$198,"M",P$3:P$198)</f>
        <v>1556808.2202643717</v>
      </c>
      <c r="Q248" s="66">
        <f t="shared" si="89"/>
        <v>1444200.564442656</v>
      </c>
      <c r="R248" s="66">
        <f t="shared" si="89"/>
        <v>1549889.1629524219</v>
      </c>
      <c r="S248" s="66">
        <f t="shared" si="89"/>
        <v>1606086.8149757679</v>
      </c>
      <c r="T248" s="66">
        <f t="shared" si="89"/>
        <v>1598141.2454780585</v>
      </c>
      <c r="U248" s="66">
        <f t="shared" si="89"/>
        <v>1545139.8603304492</v>
      </c>
      <c r="V248" s="66">
        <f t="shared" si="89"/>
        <v>1574472.6786857327</v>
      </c>
      <c r="W248" s="66">
        <f t="shared" si="89"/>
        <v>1639829.654544547</v>
      </c>
      <c r="X248" s="12"/>
      <c r="Y248" s="67" t="s">
        <v>332</v>
      </c>
    </row>
    <row r="249" spans="15:25" x14ac:dyDescent="0.15">
      <c r="O249" s="1"/>
      <c r="P249" s="13">
        <f>P248/$O$248</f>
        <v>0.96867696788808733</v>
      </c>
      <c r="Q249" s="13">
        <f t="shared" ref="Q249:W249" si="90">Q248/$O$248</f>
        <v>0.89861024985403093</v>
      </c>
      <c r="R249" s="13">
        <f t="shared" si="90"/>
        <v>0.96437179312709764</v>
      </c>
      <c r="S249" s="13">
        <f t="shared" si="90"/>
        <v>0.99933908739996591</v>
      </c>
      <c r="T249" s="13">
        <f t="shared" si="90"/>
        <v>0.99439519638693019</v>
      </c>
      <c r="U249" s="13">
        <f t="shared" si="90"/>
        <v>0.96141668279073633</v>
      </c>
      <c r="V249" s="13">
        <f t="shared" si="90"/>
        <v>0.97966814445065931</v>
      </c>
      <c r="W249" s="13">
        <f t="shared" si="90"/>
        <v>1.020334551771209</v>
      </c>
      <c r="X249" s="12"/>
      <c r="Y249" s="1"/>
    </row>
    <row r="250" spans="15:25" x14ac:dyDescent="0.15">
      <c r="O250" s="1"/>
      <c r="P250" s="13">
        <f>P249-100%</f>
        <v>-3.1323032111912674E-2</v>
      </c>
      <c r="Q250" s="13">
        <f t="shared" ref="Q250:W250" si="91">Q249-100%</f>
        <v>-0.10138975014596907</v>
      </c>
      <c r="R250" s="13">
        <f t="shared" si="91"/>
        <v>-3.5628206872902357E-2</v>
      </c>
      <c r="S250" s="13">
        <f t="shared" si="91"/>
        <v>-6.6091260003409147E-4</v>
      </c>
      <c r="T250" s="13">
        <f t="shared" si="91"/>
        <v>-5.6048036130698087E-3</v>
      </c>
      <c r="U250" s="13">
        <f t="shared" si="91"/>
        <v>-3.8583317209263668E-2</v>
      </c>
      <c r="V250" s="13">
        <f t="shared" si="91"/>
        <v>-2.0331855549340694E-2</v>
      </c>
      <c r="W250" s="13">
        <f t="shared" si="91"/>
        <v>2.033455177120902E-2</v>
      </c>
      <c r="X250" s="12"/>
      <c r="Y250" s="1"/>
    </row>
  </sheetData>
  <sortState xmlns:xlrd2="http://schemas.microsoft.com/office/spreadsheetml/2017/richdata2" ref="A222:BG247">
    <sortCondition ref="L222:L247"/>
  </sortState>
  <mergeCells count="2">
    <mergeCell ref="D1:M1"/>
    <mergeCell ref="O1:X1"/>
  </mergeCell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FF0000"/>
  </sheetPr>
  <dimension ref="A2:L67"/>
  <sheetViews>
    <sheetView topLeftCell="A18" workbookViewId="0">
      <selection activeCell="H37" sqref="H37"/>
    </sheetView>
  </sheetViews>
  <sheetFormatPr baseColWidth="10" defaultColWidth="9" defaultRowHeight="14" x14ac:dyDescent="0.15"/>
  <cols>
    <col min="2" max="2" width="12" bestFit="1" customWidth="1"/>
    <col min="3" max="3" width="18.33203125" customWidth="1"/>
    <col min="4" max="4" width="18" customWidth="1"/>
    <col min="5" max="5" width="19.6640625" customWidth="1"/>
    <col min="10" max="11" width="9.5" customWidth="1"/>
    <col min="12" max="12" width="8.5" customWidth="1"/>
  </cols>
  <sheetData>
    <row r="2" spans="2:7" ht="15" thickBot="1" x14ac:dyDescent="0.2">
      <c r="B2" s="2" t="s">
        <v>314</v>
      </c>
    </row>
    <row r="3" spans="2:7" x14ac:dyDescent="0.15">
      <c r="B3" s="75" t="s">
        <v>13</v>
      </c>
      <c r="C3" s="76" t="s">
        <v>337</v>
      </c>
      <c r="D3" s="77" t="s">
        <v>338</v>
      </c>
      <c r="E3" s="2"/>
      <c r="F3" s="2"/>
      <c r="G3" s="2"/>
    </row>
    <row r="4" spans="2:7" x14ac:dyDescent="0.15">
      <c r="B4" s="78" t="s">
        <v>16</v>
      </c>
      <c r="C4" s="79">
        <f>Main!J3</f>
        <v>3.7286275973461864E-3</v>
      </c>
      <c r="D4" s="80">
        <f>C4</f>
        <v>3.7286275973461864E-3</v>
      </c>
    </row>
    <row r="5" spans="2:7" x14ac:dyDescent="0.15">
      <c r="B5" s="78" t="s">
        <v>18</v>
      </c>
      <c r="C5" s="79">
        <f>Main!J4</f>
        <v>0.10009041242221636</v>
      </c>
      <c r="D5" s="80">
        <f>D4+C5</f>
        <v>0.10381904001956255</v>
      </c>
      <c r="E5" s="3"/>
      <c r="F5" s="3"/>
      <c r="G5" s="3"/>
    </row>
    <row r="6" spans="2:7" x14ac:dyDescent="0.15">
      <c r="B6" s="78" t="s">
        <v>20</v>
      </c>
      <c r="C6" s="79">
        <f>Main!J5</f>
        <v>0.10017052876788139</v>
      </c>
      <c r="D6" s="80">
        <f>D5+C6</f>
        <v>0.20398956878744395</v>
      </c>
      <c r="E6" s="3"/>
      <c r="F6" s="3"/>
      <c r="G6" s="3"/>
    </row>
    <row r="7" spans="2:7" x14ac:dyDescent="0.15">
      <c r="B7" s="78" t="s">
        <v>21</v>
      </c>
      <c r="C7" s="79">
        <f>Main!J6</f>
        <v>0.34239666921923567</v>
      </c>
      <c r="D7" s="80">
        <f t="shared" ref="D7:D16" si="0">D6+C7</f>
        <v>0.54638623800667963</v>
      </c>
      <c r="E7" s="3"/>
      <c r="F7" s="3"/>
      <c r="G7" s="3"/>
    </row>
    <row r="8" spans="2:7" x14ac:dyDescent="0.15">
      <c r="B8" s="78" t="s">
        <v>22</v>
      </c>
      <c r="C8" s="79">
        <f>Main!J7</f>
        <v>0.37699647359378119</v>
      </c>
      <c r="D8" s="80">
        <f t="shared" si="0"/>
        <v>0.92338271160046081</v>
      </c>
      <c r="E8" s="3"/>
      <c r="F8" s="3"/>
      <c r="G8" s="3"/>
    </row>
    <row r="9" spans="2:7" x14ac:dyDescent="0.15">
      <c r="B9" s="78" t="s">
        <v>23</v>
      </c>
      <c r="C9" s="79">
        <f>Main!J8</f>
        <v>7.6617288399539255E-2</v>
      </c>
      <c r="D9" s="80">
        <f t="shared" si="0"/>
        <v>1</v>
      </c>
      <c r="E9" s="3"/>
      <c r="F9" s="3"/>
      <c r="G9" s="3"/>
    </row>
    <row r="10" spans="2:7" x14ac:dyDescent="0.15">
      <c r="B10" s="78" t="s">
        <v>24</v>
      </c>
      <c r="C10" s="79">
        <f>Main!J9</f>
        <v>0</v>
      </c>
      <c r="D10" s="80">
        <f t="shared" si="0"/>
        <v>1</v>
      </c>
      <c r="E10" s="3"/>
      <c r="F10" s="3"/>
      <c r="G10" s="3"/>
    </row>
    <row r="11" spans="2:7" x14ac:dyDescent="0.15">
      <c r="B11" s="78" t="s">
        <v>25</v>
      </c>
      <c r="C11" s="79">
        <f>Main!J10</f>
        <v>0</v>
      </c>
      <c r="D11" s="80">
        <f t="shared" si="0"/>
        <v>1</v>
      </c>
      <c r="E11" s="3"/>
      <c r="F11" s="3"/>
      <c r="G11" s="3"/>
    </row>
    <row r="12" spans="2:7" x14ac:dyDescent="0.15">
      <c r="B12" s="78" t="s">
        <v>26</v>
      </c>
      <c r="C12" s="79">
        <f>Main!J11</f>
        <v>0</v>
      </c>
      <c r="D12" s="80">
        <f t="shared" si="0"/>
        <v>1</v>
      </c>
      <c r="E12" s="3"/>
      <c r="F12" s="3"/>
      <c r="G12" s="3"/>
    </row>
    <row r="13" spans="2:7" x14ac:dyDescent="0.15">
      <c r="B13" s="78" t="s">
        <v>27</v>
      </c>
      <c r="C13" s="79">
        <f>Main!J12</f>
        <v>0</v>
      </c>
      <c r="D13" s="80">
        <f t="shared" si="0"/>
        <v>1</v>
      </c>
      <c r="E13" s="3"/>
      <c r="F13" s="3"/>
      <c r="G13" s="3"/>
    </row>
    <row r="14" spans="2:7" x14ac:dyDescent="0.15">
      <c r="B14" s="78" t="s">
        <v>28</v>
      </c>
      <c r="C14" s="79">
        <f>Main!J13</f>
        <v>0</v>
      </c>
      <c r="D14" s="80">
        <f t="shared" si="0"/>
        <v>1</v>
      </c>
      <c r="E14" s="3"/>
      <c r="F14" s="3"/>
      <c r="G14" s="3"/>
    </row>
    <row r="15" spans="2:7" x14ac:dyDescent="0.15">
      <c r="B15" s="78" t="s">
        <v>29</v>
      </c>
      <c r="C15" s="79">
        <f>Main!J14</f>
        <v>0</v>
      </c>
      <c r="D15" s="80">
        <f t="shared" si="0"/>
        <v>1</v>
      </c>
      <c r="E15" s="3"/>
      <c r="F15" s="3"/>
      <c r="G15" s="3"/>
    </row>
    <row r="16" spans="2:7" ht="15" thickBot="1" x14ac:dyDescent="0.2">
      <c r="B16" s="81" t="s">
        <v>30</v>
      </c>
      <c r="C16" s="82">
        <f>Main!J15</f>
        <v>0</v>
      </c>
      <c r="D16" s="83">
        <f t="shared" si="0"/>
        <v>1</v>
      </c>
      <c r="E16" s="3"/>
      <c r="F16" s="3"/>
      <c r="G16" s="3"/>
    </row>
    <row r="18" spans="1:12" x14ac:dyDescent="0.15">
      <c r="A18" s="2"/>
    </row>
    <row r="19" spans="1:12" ht="15" thickBot="1" x14ac:dyDescent="0.2">
      <c r="A19" s="2" t="s">
        <v>315</v>
      </c>
    </row>
    <row r="20" spans="1:12" x14ac:dyDescent="0.15">
      <c r="A20" s="89"/>
      <c r="B20" s="90" t="s">
        <v>302</v>
      </c>
      <c r="C20" s="90" t="s">
        <v>303</v>
      </c>
      <c r="D20" s="90" t="s">
        <v>304</v>
      </c>
      <c r="E20" s="90" t="s">
        <v>305</v>
      </c>
      <c r="F20" s="90" t="s">
        <v>306</v>
      </c>
      <c r="G20" s="90" t="s">
        <v>307</v>
      </c>
      <c r="H20" s="90" t="s">
        <v>308</v>
      </c>
      <c r="I20" s="90" t="s">
        <v>309</v>
      </c>
      <c r="J20" s="91" t="s">
        <v>33</v>
      </c>
      <c r="K20" s="91" t="s">
        <v>34</v>
      </c>
      <c r="L20" s="92" t="s">
        <v>35</v>
      </c>
    </row>
    <row r="21" spans="1:12" x14ac:dyDescent="0.15">
      <c r="A21" s="61" t="s">
        <v>16</v>
      </c>
      <c r="B21" s="79">
        <f>'WB currency data total'!P202</f>
        <v>-2.8240651484458978E-2</v>
      </c>
      <c r="C21" s="79">
        <f>'WB currency data total'!Q202</f>
        <v>-7.9157613681129613E-2</v>
      </c>
      <c r="D21" s="79">
        <f>'WB currency data total'!R202</f>
        <v>-0.22618902096008997</v>
      </c>
      <c r="E21" s="79">
        <f>'WB currency data total'!S202</f>
        <v>-0.40456298584371397</v>
      </c>
      <c r="F21" s="79">
        <f>'WB currency data total'!T202</f>
        <v>1.5702108539765502E-2</v>
      </c>
      <c r="G21" s="79">
        <f>'WB currency data total'!U202</f>
        <v>2.7046298253170509E-2</v>
      </c>
      <c r="H21" s="79">
        <f>'WB currency data total'!V202</f>
        <v>4.2124294313888866E-2</v>
      </c>
      <c r="I21" s="79">
        <f>'WB currency data total'!W202</f>
        <v>-7.4048921575363691E-3</v>
      </c>
      <c r="J21" s="79">
        <f>MAX(B21:I21)</f>
        <v>4.2124294313888866E-2</v>
      </c>
      <c r="K21" s="79">
        <f>MIN(B21:I21)</f>
        <v>-0.40456298584371397</v>
      </c>
      <c r="L21" s="80">
        <f>AVERAGE(B21:I21)</f>
        <v>-8.2585307877513003E-2</v>
      </c>
    </row>
    <row r="22" spans="1:12" x14ac:dyDescent="0.15">
      <c r="A22" s="93" t="s">
        <v>350</v>
      </c>
      <c r="B22" s="79">
        <f>'WB currency data total'!P206</f>
        <v>-8.7287924749314572E-2</v>
      </c>
      <c r="C22" s="79">
        <f>'WB currency data total'!Q206</f>
        <v>-0.11459507848779671</v>
      </c>
      <c r="D22" s="79">
        <f>'WB currency data total'!R206</f>
        <v>-5.7453847776885114E-2</v>
      </c>
      <c r="E22" s="79">
        <f>'WB currency data total'!S206</f>
        <v>-4.7830621922960392E-2</v>
      </c>
      <c r="F22" s="79">
        <f>'WB currency data total'!T206</f>
        <v>-6.275710982641336E-2</v>
      </c>
      <c r="G22" s="79">
        <f>'WB currency data total'!U206</f>
        <v>-3.4480882861836926E-2</v>
      </c>
      <c r="H22" s="79">
        <f>'WB currency data total'!V206</f>
        <v>-4.114396713727031E-2</v>
      </c>
      <c r="I22" s="79">
        <f>'WB currency data total'!W206</f>
        <v>-2.0684984198877876E-2</v>
      </c>
      <c r="J22" s="79">
        <f t="shared" ref="J22:J23" si="1">MAX(B22:I22)</f>
        <v>-2.0684984198877876E-2</v>
      </c>
      <c r="K22" s="79">
        <f t="shared" ref="K22:K23" si="2">MIN(B22:I22)</f>
        <v>-0.11459507848779671</v>
      </c>
      <c r="L22" s="80">
        <f t="shared" ref="L22:L23" si="3">AVERAGE(B22:I22)</f>
        <v>-5.8279302120169407E-2</v>
      </c>
    </row>
    <row r="23" spans="1:12" x14ac:dyDescent="0.15">
      <c r="A23" s="93" t="s">
        <v>340</v>
      </c>
      <c r="B23" s="79">
        <f>'WB currency data total'!P210</f>
        <v>-7.7847264637750824E-2</v>
      </c>
      <c r="C23" s="79">
        <f>'WB currency data total'!Q210</f>
        <v>-0.12515759366034696</v>
      </c>
      <c r="D23" s="79">
        <f>'WB currency data total'!R210</f>
        <v>-5.5740316444151117E-2</v>
      </c>
      <c r="E23" s="79">
        <f>'WB currency data total'!S210</f>
        <v>-1.1988794156346017E-2</v>
      </c>
      <c r="F23" s="79">
        <f>'WB currency data total'!T210</f>
        <v>-4.0426913049056989E-2</v>
      </c>
      <c r="G23" s="79">
        <f>'WB currency data total'!U210</f>
        <v>-3.5836895237051802E-2</v>
      </c>
      <c r="H23" s="79">
        <f>'WB currency data total'!V210</f>
        <v>-4.4061132757146293E-2</v>
      </c>
      <c r="I23" s="79">
        <f>'WB currency data total'!W210</f>
        <v>-1.1093080498256747E-2</v>
      </c>
      <c r="J23" s="79">
        <f t="shared" si="1"/>
        <v>-1.1093080498256747E-2</v>
      </c>
      <c r="K23" s="79">
        <f t="shared" si="2"/>
        <v>-0.12515759366034696</v>
      </c>
      <c r="L23" s="80">
        <f t="shared" si="3"/>
        <v>-5.0268998805013343E-2</v>
      </c>
    </row>
    <row r="24" spans="1:12" x14ac:dyDescent="0.15">
      <c r="A24" s="93" t="s">
        <v>339</v>
      </c>
      <c r="B24" s="79">
        <f>'WB currency data total'!P214</f>
        <v>-4.2223958687351737E-2</v>
      </c>
      <c r="C24" s="79">
        <f>'WB currency data total'!Q214</f>
        <v>-0.10563876636966674</v>
      </c>
      <c r="D24" s="79">
        <f>'WB currency data total'!R214</f>
        <v>-5.0915443189977205E-2</v>
      </c>
      <c r="E24" s="79">
        <f>'WB currency data total'!S214</f>
        <v>-2.1565601564869086E-3</v>
      </c>
      <c r="F24" s="79">
        <f>'WB currency data total'!T214</f>
        <v>-1.7343643100107053E-2</v>
      </c>
      <c r="G24" s="79">
        <f>'WB currency data total'!U214</f>
        <v>-4.4720391477847565E-2</v>
      </c>
      <c r="H24" s="79">
        <f>'WB currency data total'!V214</f>
        <v>-3.5703871869680048E-2</v>
      </c>
      <c r="I24" s="79">
        <f>'WB currency data total'!W214</f>
        <v>1.5012186501280222E-2</v>
      </c>
      <c r="J24" s="79">
        <f t="shared" ref="J24:J33" si="4">MAX(B24:I24)</f>
        <v>1.5012186501280222E-2</v>
      </c>
      <c r="K24" s="79">
        <f t="shared" ref="K24:K33" si="5">MIN(B24:I24)</f>
        <v>-0.10563876636966674</v>
      </c>
      <c r="L24" s="80">
        <f t="shared" ref="L24:L33" si="6">AVERAGE(B24:I24)</f>
        <v>-3.5461306043729629E-2</v>
      </c>
    </row>
    <row r="25" spans="1:12" x14ac:dyDescent="0.15">
      <c r="A25" s="93" t="s">
        <v>341</v>
      </c>
      <c r="B25" s="79">
        <f>'WB currency data total'!P218</f>
        <v>-3.1303694846854024E-2</v>
      </c>
      <c r="C25" s="79">
        <f>'WB currency data total'!Q218</f>
        <v>-9.8680853255086576E-2</v>
      </c>
      <c r="D25" s="79">
        <f>'WB currency data total'!R218</f>
        <v>-3.7069737274212589E-2</v>
      </c>
      <c r="E25" s="79">
        <f>'WB currency data total'!S218</f>
        <v>-1.9888917067889533E-3</v>
      </c>
      <c r="F25" s="79">
        <f>'WB currency data total'!T218</f>
        <v>-5.7089924927778979E-3</v>
      </c>
      <c r="G25" s="79">
        <f>'WB currency data total'!U218</f>
        <v>-3.7643303623177804E-2</v>
      </c>
      <c r="H25" s="79">
        <f>'WB currency data total'!V218</f>
        <v>-2.2188596760264079E-2</v>
      </c>
      <c r="I25" s="79">
        <f>'WB currency data total'!W218</f>
        <v>1.7261478723371582E-2</v>
      </c>
      <c r="J25" s="79">
        <f t="shared" si="4"/>
        <v>1.7261478723371582E-2</v>
      </c>
      <c r="K25" s="79">
        <f t="shared" si="5"/>
        <v>-9.8680853255086576E-2</v>
      </c>
      <c r="L25" s="80">
        <f t="shared" si="6"/>
        <v>-2.7165323904473793E-2</v>
      </c>
    </row>
    <row r="26" spans="1:12" x14ac:dyDescent="0.15">
      <c r="A26" s="93" t="s">
        <v>342</v>
      </c>
      <c r="B26" s="79">
        <f>'WB currency data total'!P222</f>
        <v>-3.1323032111912674E-2</v>
      </c>
      <c r="C26" s="79">
        <f>'WB currency data total'!Q222</f>
        <v>-0.10138975014596907</v>
      </c>
      <c r="D26" s="79">
        <f>'WB currency data total'!R222</f>
        <v>-3.5628206872902357E-2</v>
      </c>
      <c r="E26" s="79">
        <f>'WB currency data total'!S222</f>
        <v>-6.6091260003409147E-4</v>
      </c>
      <c r="F26" s="79">
        <f>'WB currency data total'!T222</f>
        <v>-5.6048036130698087E-3</v>
      </c>
      <c r="G26" s="79">
        <f>'WB currency data total'!U222</f>
        <v>-3.8583317209263668E-2</v>
      </c>
      <c r="H26" s="79">
        <f>'WB currency data total'!V222</f>
        <v>-2.0331855549340694E-2</v>
      </c>
      <c r="I26" s="79">
        <f>'WB currency data total'!W222</f>
        <v>2.033455177120902E-2</v>
      </c>
      <c r="J26" s="79">
        <f t="shared" si="4"/>
        <v>2.033455177120902E-2</v>
      </c>
      <c r="K26" s="79">
        <f t="shared" si="5"/>
        <v>-0.10138975014596907</v>
      </c>
      <c r="L26" s="80">
        <f t="shared" si="6"/>
        <v>-2.6648415791410418E-2</v>
      </c>
    </row>
    <row r="27" spans="1:12" x14ac:dyDescent="0.15">
      <c r="A27" s="93" t="s">
        <v>343</v>
      </c>
      <c r="B27" s="79">
        <f>'WB currency data total'!P226</f>
        <v>-3.1323032111912674E-2</v>
      </c>
      <c r="C27" s="79">
        <f>'WB currency data total'!Q226</f>
        <v>-0.10138975014596907</v>
      </c>
      <c r="D27" s="79">
        <f>'WB currency data total'!R226</f>
        <v>-3.5628206872902357E-2</v>
      </c>
      <c r="E27" s="79">
        <f>'WB currency data total'!S226</f>
        <v>-6.6091260003409147E-4</v>
      </c>
      <c r="F27" s="79">
        <f>'WB currency data total'!T226</f>
        <v>-5.6048036130698087E-3</v>
      </c>
      <c r="G27" s="79">
        <f>'WB currency data total'!U226</f>
        <v>-3.8583317209263668E-2</v>
      </c>
      <c r="H27" s="79">
        <f>'WB currency data total'!V226</f>
        <v>-2.0331855549340694E-2</v>
      </c>
      <c r="I27" s="79">
        <f>'WB currency data total'!W226</f>
        <v>2.033455177120902E-2</v>
      </c>
      <c r="J27" s="79">
        <f t="shared" si="4"/>
        <v>2.033455177120902E-2</v>
      </c>
      <c r="K27" s="79">
        <f t="shared" si="5"/>
        <v>-0.10138975014596907</v>
      </c>
      <c r="L27" s="80">
        <f t="shared" si="6"/>
        <v>-2.6648415791410418E-2</v>
      </c>
    </row>
    <row r="28" spans="1:12" x14ac:dyDescent="0.15">
      <c r="A28" s="93" t="s">
        <v>344</v>
      </c>
      <c r="B28" s="79">
        <f>'WB currency data total'!P230</f>
        <v>-3.1323032111912674E-2</v>
      </c>
      <c r="C28" s="79">
        <f>'WB currency data total'!Q230</f>
        <v>-0.10138975014596907</v>
      </c>
      <c r="D28" s="79">
        <f>'WB currency data total'!R230</f>
        <v>-3.5628206872902357E-2</v>
      </c>
      <c r="E28" s="79">
        <f>'WB currency data total'!S230</f>
        <v>-6.6091260003409147E-4</v>
      </c>
      <c r="F28" s="79">
        <f>'WB currency data total'!T230</f>
        <v>-5.6048036130698087E-3</v>
      </c>
      <c r="G28" s="79">
        <f>'WB currency data total'!U230</f>
        <v>-3.8583317209263668E-2</v>
      </c>
      <c r="H28" s="79">
        <f>'WB currency data total'!V230</f>
        <v>-2.0331855549340694E-2</v>
      </c>
      <c r="I28" s="79">
        <f>'WB currency data total'!W230</f>
        <v>2.033455177120902E-2</v>
      </c>
      <c r="J28" s="79">
        <f t="shared" si="4"/>
        <v>2.033455177120902E-2</v>
      </c>
      <c r="K28" s="79">
        <f t="shared" si="5"/>
        <v>-0.10138975014596907</v>
      </c>
      <c r="L28" s="80">
        <f t="shared" si="6"/>
        <v>-2.6648415791410418E-2</v>
      </c>
    </row>
    <row r="29" spans="1:12" x14ac:dyDescent="0.15">
      <c r="A29" s="93" t="s">
        <v>345</v>
      </c>
      <c r="B29" s="79">
        <f>'WB currency data total'!P234</f>
        <v>-3.1323032111912674E-2</v>
      </c>
      <c r="C29" s="79">
        <f>'WB currency data total'!Q234</f>
        <v>-0.10138975014596907</v>
      </c>
      <c r="D29" s="79">
        <f>'WB currency data total'!R234</f>
        <v>-3.5628206872902357E-2</v>
      </c>
      <c r="E29" s="79">
        <f>'WB currency data total'!S234</f>
        <v>-6.6091260003409147E-4</v>
      </c>
      <c r="F29" s="79">
        <f>'WB currency data total'!T234</f>
        <v>-5.6048036130698087E-3</v>
      </c>
      <c r="G29" s="79">
        <f>'WB currency data total'!U234</f>
        <v>-3.8583317209263668E-2</v>
      </c>
      <c r="H29" s="79">
        <f>'WB currency data total'!V234</f>
        <v>-2.0331855549340694E-2</v>
      </c>
      <c r="I29" s="79">
        <f>'WB currency data total'!W234</f>
        <v>2.033455177120902E-2</v>
      </c>
      <c r="J29" s="79">
        <f t="shared" si="4"/>
        <v>2.033455177120902E-2</v>
      </c>
      <c r="K29" s="79">
        <f t="shared" si="5"/>
        <v>-0.10138975014596907</v>
      </c>
      <c r="L29" s="80">
        <f t="shared" si="6"/>
        <v>-2.6648415791410418E-2</v>
      </c>
    </row>
    <row r="30" spans="1:12" x14ac:dyDescent="0.15">
      <c r="A30" s="93" t="s">
        <v>346</v>
      </c>
      <c r="B30" s="79">
        <f>'WB currency data total'!P238</f>
        <v>-3.1323032111912674E-2</v>
      </c>
      <c r="C30" s="79">
        <f>'WB currency data total'!Q238</f>
        <v>-0.10138975014596907</v>
      </c>
      <c r="D30" s="79">
        <f>'WB currency data total'!R238</f>
        <v>-3.5628206872902357E-2</v>
      </c>
      <c r="E30" s="79">
        <f>'WB currency data total'!S238</f>
        <v>-6.6091260003409147E-4</v>
      </c>
      <c r="F30" s="79">
        <f>'WB currency data total'!T238</f>
        <v>-5.6048036130698087E-3</v>
      </c>
      <c r="G30" s="79">
        <f>'WB currency data total'!U238</f>
        <v>-3.8583317209263668E-2</v>
      </c>
      <c r="H30" s="79">
        <f>'WB currency data total'!V238</f>
        <v>-2.0331855549340694E-2</v>
      </c>
      <c r="I30" s="79">
        <f>'WB currency data total'!W238</f>
        <v>2.033455177120902E-2</v>
      </c>
      <c r="J30" s="79">
        <f t="shared" si="4"/>
        <v>2.033455177120902E-2</v>
      </c>
      <c r="K30" s="79">
        <f t="shared" si="5"/>
        <v>-0.10138975014596907</v>
      </c>
      <c r="L30" s="80">
        <f t="shared" si="6"/>
        <v>-2.6648415791410418E-2</v>
      </c>
    </row>
    <row r="31" spans="1:12" x14ac:dyDescent="0.15">
      <c r="A31" s="93" t="s">
        <v>347</v>
      </c>
      <c r="B31" s="79">
        <f>'WB currency data total'!P242</f>
        <v>-3.1323032111912674E-2</v>
      </c>
      <c r="C31" s="79">
        <f>'WB currency data total'!Q242</f>
        <v>-0.10138975014596907</v>
      </c>
      <c r="D31" s="79">
        <f>'WB currency data total'!R242</f>
        <v>-3.5628206872902357E-2</v>
      </c>
      <c r="E31" s="79">
        <f>'WB currency data total'!S242</f>
        <v>-6.6091260003409147E-4</v>
      </c>
      <c r="F31" s="79">
        <f>'WB currency data total'!T242</f>
        <v>-5.6048036130698087E-3</v>
      </c>
      <c r="G31" s="79">
        <f>'WB currency data total'!U242</f>
        <v>-3.8583317209263668E-2</v>
      </c>
      <c r="H31" s="79">
        <f>'WB currency data total'!V242</f>
        <v>-2.0331855549340694E-2</v>
      </c>
      <c r="I31" s="79">
        <f>'WB currency data total'!W242</f>
        <v>2.033455177120902E-2</v>
      </c>
      <c r="J31" s="79">
        <f t="shared" si="4"/>
        <v>2.033455177120902E-2</v>
      </c>
      <c r="K31" s="79">
        <f t="shared" si="5"/>
        <v>-0.10138975014596907</v>
      </c>
      <c r="L31" s="80">
        <f t="shared" si="6"/>
        <v>-2.6648415791410418E-2</v>
      </c>
    </row>
    <row r="32" spans="1:12" x14ac:dyDescent="0.15">
      <c r="A32" s="93" t="s">
        <v>348</v>
      </c>
      <c r="B32" s="79">
        <f>'WB currency data total'!P246</f>
        <v>-3.1323032111912674E-2</v>
      </c>
      <c r="C32" s="79">
        <f>'WB currency data total'!Q246</f>
        <v>-0.10138975014596907</v>
      </c>
      <c r="D32" s="79">
        <f>'WB currency data total'!R246</f>
        <v>-3.5628206872902357E-2</v>
      </c>
      <c r="E32" s="79">
        <f>'WB currency data total'!S246</f>
        <v>-6.6091260003409147E-4</v>
      </c>
      <c r="F32" s="79">
        <f>'WB currency data total'!T246</f>
        <v>-5.6048036130698087E-3</v>
      </c>
      <c r="G32" s="79">
        <f>'WB currency data total'!U246</f>
        <v>-3.8583317209263668E-2</v>
      </c>
      <c r="H32" s="79">
        <f>'WB currency data total'!V246</f>
        <v>-2.0331855549340694E-2</v>
      </c>
      <c r="I32" s="79">
        <f>'WB currency data total'!W246</f>
        <v>2.033455177120902E-2</v>
      </c>
      <c r="J32" s="79">
        <f t="shared" si="4"/>
        <v>2.033455177120902E-2</v>
      </c>
      <c r="K32" s="79">
        <f t="shared" si="5"/>
        <v>-0.10138975014596907</v>
      </c>
      <c r="L32" s="80">
        <f t="shared" si="6"/>
        <v>-2.6648415791410418E-2</v>
      </c>
    </row>
    <row r="33" spans="1:12" ht="15" thickBot="1" x14ac:dyDescent="0.2">
      <c r="A33" s="94" t="s">
        <v>349</v>
      </c>
      <c r="B33" s="82">
        <f>'WB currency data total'!P250</f>
        <v>-3.1323032111912674E-2</v>
      </c>
      <c r="C33" s="82">
        <f>'WB currency data total'!Q250</f>
        <v>-0.10138975014596907</v>
      </c>
      <c r="D33" s="82">
        <f>'WB currency data total'!R250</f>
        <v>-3.5628206872902357E-2</v>
      </c>
      <c r="E33" s="82">
        <f>'WB currency data total'!S250</f>
        <v>-6.6091260003409147E-4</v>
      </c>
      <c r="F33" s="82">
        <f>'WB currency data total'!T250</f>
        <v>-5.6048036130698087E-3</v>
      </c>
      <c r="G33" s="82">
        <f>'WB currency data total'!U250</f>
        <v>-3.8583317209263668E-2</v>
      </c>
      <c r="H33" s="82">
        <f>'WB currency data total'!V250</f>
        <v>-2.0331855549340694E-2</v>
      </c>
      <c r="I33" s="82">
        <f>'WB currency data total'!W250</f>
        <v>2.033455177120902E-2</v>
      </c>
      <c r="J33" s="82">
        <f t="shared" si="4"/>
        <v>2.033455177120902E-2</v>
      </c>
      <c r="K33" s="82">
        <f t="shared" si="5"/>
        <v>-0.10138975014596907</v>
      </c>
      <c r="L33" s="83">
        <f t="shared" si="6"/>
        <v>-2.6648415791410418E-2</v>
      </c>
    </row>
    <row r="35" spans="1:12" x14ac:dyDescent="0.15">
      <c r="B35" s="3"/>
    </row>
    <row r="36" spans="1:12" ht="15" thickBot="1" x14ac:dyDescent="0.2">
      <c r="A36" s="2" t="s">
        <v>316</v>
      </c>
    </row>
    <row r="37" spans="1:12" x14ac:dyDescent="0.15">
      <c r="A37" s="89"/>
      <c r="B37" s="91" t="s">
        <v>33</v>
      </c>
      <c r="C37" s="91" t="s">
        <v>34</v>
      </c>
      <c r="D37" s="92" t="s">
        <v>35</v>
      </c>
    </row>
    <row r="38" spans="1:12" x14ac:dyDescent="0.15">
      <c r="A38" s="93" t="s">
        <v>16</v>
      </c>
      <c r="B38" s="79">
        <f>$D4*J21</f>
        <v>1.5706580629749905E-4</v>
      </c>
      <c r="C38" s="79">
        <f>$D$4*K21</f>
        <v>-1.5084647138816464E-3</v>
      </c>
      <c r="D38" s="80">
        <f>$D$4*L21</f>
        <v>-3.0792985808742639E-4</v>
      </c>
    </row>
    <row r="39" spans="1:12" x14ac:dyDescent="0.15">
      <c r="A39" s="93" t="s">
        <v>350</v>
      </c>
      <c r="B39" s="79">
        <f t="shared" ref="B39:B50" si="7">$D5*J22</f>
        <v>-2.1474952023473213E-3</v>
      </c>
      <c r="C39" s="79">
        <f>$D$5*K22</f>
        <v>-1.1897151039569478E-2</v>
      </c>
      <c r="D39" s="80">
        <f>$D$5*L22</f>
        <v>-6.0505011991260444E-3</v>
      </c>
    </row>
    <row r="40" spans="1:12" x14ac:dyDescent="0.15">
      <c r="A40" s="93" t="s">
        <v>340</v>
      </c>
      <c r="B40" s="79">
        <f t="shared" si="7"/>
        <v>-2.2628727073637977E-3</v>
      </c>
      <c r="C40" s="79">
        <f t="shared" ref="C40:C50" si="8">$D6*K23</f>
        <v>-2.5530843561248306E-2</v>
      </c>
      <c r="D40" s="80">
        <f t="shared" ref="D40:D50" si="9">$D6*L23</f>
        <v>-1.0254351389611208E-2</v>
      </c>
    </row>
    <row r="41" spans="1:12" x14ac:dyDescent="0.15">
      <c r="A41" s="93" t="s">
        <v>339</v>
      </c>
      <c r="B41" s="79">
        <f t="shared" si="7"/>
        <v>8.2024521066891582E-3</v>
      </c>
      <c r="C41" s="79">
        <f t="shared" si="8"/>
        <v>-5.771956814438875E-2</v>
      </c>
      <c r="D41" s="80">
        <f t="shared" si="9"/>
        <v>-1.9375569604036965E-2</v>
      </c>
    </row>
    <row r="42" spans="1:12" x14ac:dyDescent="0.15">
      <c r="A42" s="93" t="s">
        <v>341</v>
      </c>
      <c r="B42" s="79">
        <f t="shared" si="7"/>
        <v>1.593895102982051E-2</v>
      </c>
      <c r="C42" s="79">
        <f t="shared" si="8"/>
        <v>-9.1120193861728996E-2</v>
      </c>
      <c r="D42" s="80">
        <f t="shared" si="9"/>
        <v>-2.5083990448417828E-2</v>
      </c>
    </row>
    <row r="43" spans="1:12" x14ac:dyDescent="0.15">
      <c r="A43" s="93" t="s">
        <v>342</v>
      </c>
      <c r="B43" s="79">
        <f t="shared" si="7"/>
        <v>2.033455177120902E-2</v>
      </c>
      <c r="C43" s="79">
        <f t="shared" si="8"/>
        <v>-0.10138975014596907</v>
      </c>
      <c r="D43" s="80">
        <f t="shared" si="9"/>
        <v>-2.6648415791410418E-2</v>
      </c>
    </row>
    <row r="44" spans="1:12" x14ac:dyDescent="0.15">
      <c r="A44" s="93" t="s">
        <v>343</v>
      </c>
      <c r="B44" s="79">
        <f t="shared" si="7"/>
        <v>2.033455177120902E-2</v>
      </c>
      <c r="C44" s="79">
        <f t="shared" si="8"/>
        <v>-0.10138975014596907</v>
      </c>
      <c r="D44" s="80">
        <f t="shared" si="9"/>
        <v>-2.6648415791410418E-2</v>
      </c>
    </row>
    <row r="45" spans="1:12" x14ac:dyDescent="0.15">
      <c r="A45" s="93" t="s">
        <v>344</v>
      </c>
      <c r="B45" s="79">
        <f t="shared" si="7"/>
        <v>2.033455177120902E-2</v>
      </c>
      <c r="C45" s="79">
        <f t="shared" si="8"/>
        <v>-0.10138975014596907</v>
      </c>
      <c r="D45" s="80">
        <f t="shared" si="9"/>
        <v>-2.6648415791410418E-2</v>
      </c>
    </row>
    <row r="46" spans="1:12" x14ac:dyDescent="0.15">
      <c r="A46" s="93" t="s">
        <v>345</v>
      </c>
      <c r="B46" s="79">
        <f t="shared" si="7"/>
        <v>2.033455177120902E-2</v>
      </c>
      <c r="C46" s="79">
        <f t="shared" si="8"/>
        <v>-0.10138975014596907</v>
      </c>
      <c r="D46" s="80">
        <f t="shared" si="9"/>
        <v>-2.6648415791410418E-2</v>
      </c>
    </row>
    <row r="47" spans="1:12" x14ac:dyDescent="0.15">
      <c r="A47" s="93" t="s">
        <v>346</v>
      </c>
      <c r="B47" s="79">
        <f t="shared" si="7"/>
        <v>2.033455177120902E-2</v>
      </c>
      <c r="C47" s="79">
        <f t="shared" si="8"/>
        <v>-0.10138975014596907</v>
      </c>
      <c r="D47" s="80">
        <f t="shared" si="9"/>
        <v>-2.6648415791410418E-2</v>
      </c>
    </row>
    <row r="48" spans="1:12" x14ac:dyDescent="0.15">
      <c r="A48" s="93" t="s">
        <v>347</v>
      </c>
      <c r="B48" s="79">
        <f t="shared" si="7"/>
        <v>2.033455177120902E-2</v>
      </c>
      <c r="C48" s="79">
        <f t="shared" si="8"/>
        <v>-0.10138975014596907</v>
      </c>
      <c r="D48" s="80">
        <f t="shared" si="9"/>
        <v>-2.6648415791410418E-2</v>
      </c>
    </row>
    <row r="49" spans="1:5" x14ac:dyDescent="0.15">
      <c r="A49" s="93" t="s">
        <v>348</v>
      </c>
      <c r="B49" s="79">
        <f t="shared" si="7"/>
        <v>2.033455177120902E-2</v>
      </c>
      <c r="C49" s="79">
        <f t="shared" si="8"/>
        <v>-0.10138975014596907</v>
      </c>
      <c r="D49" s="80">
        <f t="shared" si="9"/>
        <v>-2.6648415791410418E-2</v>
      </c>
    </row>
    <row r="50" spans="1:5" ht="15" thickBot="1" x14ac:dyDescent="0.2">
      <c r="A50" s="94" t="s">
        <v>349</v>
      </c>
      <c r="B50" s="82">
        <f t="shared" si="7"/>
        <v>2.033455177120902E-2</v>
      </c>
      <c r="C50" s="82">
        <f t="shared" si="8"/>
        <v>-0.10138975014596907</v>
      </c>
      <c r="D50" s="83">
        <f t="shared" si="9"/>
        <v>-2.6648415791410418E-2</v>
      </c>
    </row>
    <row r="60" spans="1:5" s="1" customFormat="1" x14ac:dyDescent="0.15">
      <c r="A60" s="4"/>
    </row>
    <row r="63" spans="1:5" x14ac:dyDescent="0.15">
      <c r="A63" s="2" t="s">
        <v>317</v>
      </c>
    </row>
    <row r="64" spans="1:5" x14ac:dyDescent="0.15">
      <c r="A64" s="5"/>
      <c r="B64" s="5"/>
      <c r="C64" s="6" t="s">
        <v>318</v>
      </c>
      <c r="D64" s="6" t="s">
        <v>319</v>
      </c>
      <c r="E64" s="6" t="s">
        <v>35</v>
      </c>
    </row>
    <row r="65" spans="1:5" x14ac:dyDescent="0.15">
      <c r="A65" s="7" t="s">
        <v>285</v>
      </c>
      <c r="B65" s="5" t="s">
        <v>16</v>
      </c>
      <c r="C65" s="8">
        <f t="shared" ref="C65:E67" si="10">B38</f>
        <v>1.5706580629749905E-4</v>
      </c>
      <c r="D65" s="8">
        <f t="shared" si="10"/>
        <v>-1.5084647138816464E-3</v>
      </c>
      <c r="E65" s="8">
        <f t="shared" si="10"/>
        <v>-3.0792985808742639E-4</v>
      </c>
    </row>
    <row r="66" spans="1:5" x14ac:dyDescent="0.15">
      <c r="A66" s="7"/>
      <c r="B66" s="5" t="s">
        <v>320</v>
      </c>
      <c r="C66" s="8">
        <f t="shared" si="10"/>
        <v>-2.1474952023473213E-3</v>
      </c>
      <c r="D66" s="8">
        <f t="shared" si="10"/>
        <v>-1.1897151039569478E-2</v>
      </c>
      <c r="E66" s="8">
        <f t="shared" si="10"/>
        <v>-6.0505011991260444E-3</v>
      </c>
    </row>
    <row r="67" spans="1:5" x14ac:dyDescent="0.15">
      <c r="A67" s="7"/>
      <c r="B67" s="5" t="s">
        <v>321</v>
      </c>
      <c r="C67" s="8">
        <f t="shared" si="10"/>
        <v>-2.2628727073637977E-3</v>
      </c>
      <c r="D67" s="8">
        <f t="shared" si="10"/>
        <v>-2.5530843561248306E-2</v>
      </c>
      <c r="E67" s="8">
        <f t="shared" si="10"/>
        <v>-1.0254351389611208E-2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5</vt:i4>
      </vt:variant>
    </vt:vector>
  </HeadingPairs>
  <TitlesOfParts>
    <vt:vector size="5" baseType="lpstr">
      <vt:lpstr>Dashboard</vt:lpstr>
      <vt:lpstr>Data entry</vt:lpstr>
      <vt:lpstr>Main</vt:lpstr>
      <vt:lpstr>WB currency data total</vt:lpstr>
      <vt:lpstr>XR calcs main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Dave</dc:creator>
  <cp:lastModifiedBy>Alicia Wise</cp:lastModifiedBy>
  <dcterms:created xsi:type="dcterms:W3CDTF">2023-05-03T10:41:00Z</dcterms:created>
  <dcterms:modified xsi:type="dcterms:W3CDTF">2023-09-05T14:00:27Z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1033-5.3.0.7932</vt:lpwstr>
  </property>
</Properties>
</file>